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65416" windowWidth="1806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<sst xmlns="http://schemas.openxmlformats.org/spreadsheetml/2006/main" count="24" uniqueCount="21">
  <si>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x</t>
  </si>
  <si>
    <t>n</t>
  </si>
  <si>
    <t>P</t>
  </si>
  <si>
    <t>log(log(1/(1-P)))</t>
  </si>
  <si>
    <t>x_u</t>
  </si>
  <si>
    <t>log(x-x_u)</t>
  </si>
  <si>
    <t>pred</t>
  </si>
  <si>
    <t>m</t>
  </si>
  <si>
    <t>x_0</t>
  </si>
  <si>
    <t>mean rank</t>
  </si>
  <si>
    <t>x(kg/mm^3)</t>
  </si>
  <si>
    <t>log(1/(1-P))</t>
  </si>
  <si>
    <t>estimated</t>
  </si>
  <si>
    <t>diff^2/est</t>
  </si>
  <si>
    <t>observed</t>
  </si>
  <si>
    <t>diff obs</t>
  </si>
  <si>
    <t>I din't use this</t>
  </si>
  <si>
    <t>This is the</t>
  </si>
  <si>
    <t>empirical histogram</t>
  </si>
  <si>
    <t>diff est</t>
  </si>
  <si>
    <t>This is about what Weibull reported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</si>
</sst>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Recreating Weibull's Bofors Steel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Sheet1!$J$6:$J$15</c:f>
              <c:numCache/>
            </c:numRef>
          </c:xVal>
          <c:yVal>
            <c:numRef>
              <c:f>Sheet1!$H$6:$H$15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Sheet1!$J$6:$J$15</c:f>
              <c:numCache/>
            </c:numRef>
          </c:xVal>
          <c:yVal>
            <c:numRef>
              <c:f>Sheet1!$K$6:$K$15</c:f>
              <c:numCache/>
            </c:numRef>
          </c:yVal>
          <c:smooth val="0"/>
        </c:ser>
        <c:axId val="61432286"/>
        <c:axId val="16019663"/>
      </c:scatterChart>
      <c:valAx>
        <c:axId val="61432286"/>
        <c:scaling>
          <c:orientation val="minMax"/>
          <c:max val="1.2"/>
          <c:min val="0.3"/>
        </c:scaling>
        <c:axPos val="b"/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crossBetween val="midCat"/>
        <c:dispUnits/>
      </c:valAx>
      <c:valAx>
        <c:axId val="16019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2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empirical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epirical 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Sheet1!$C$6:$C$15</c:f>
              <c:numCache/>
            </c:numRef>
          </c:xVal>
          <c:yVal>
            <c:numRef>
              <c:f>Sheet1!$E$6:$E$15</c:f>
              <c:numCache/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crossBetween val="midCat"/>
        <c:dispUnits/>
      </c:val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16</xdr:row>
      <xdr:rowOff>47625</xdr:rowOff>
    </xdr:from>
    <xdr:to>
      <xdr:col>6</xdr:col>
      <xdr:colOff>57150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85825" y="2838450"/>
        <a:ext cx="3533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</xdr:row>
      <xdr:rowOff>142875</xdr:rowOff>
    </xdr:from>
    <xdr:to>
      <xdr:col>17</xdr:col>
      <xdr:colOff>209550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8267700" y="304800"/>
        <a:ext cx="36861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6"/>
  <sheetViews>
    <sheetView tabSelected="1" workbookViewId="0" topLeftCell="B6">
      <selection activeCell="M35" sqref="M35"/>
    </sheetView>
  </sheetViews>
  <sheetFormatPr defaultColWidth="9.140625" defaultRowHeight="12.75"/>
  <cols>
    <col min="4" max="4" width="12.7109375" style="0" customWidth="1"/>
    <col min="5" max="5" width="11.8515625" style="0" customWidth="1"/>
    <col min="6" max="6" width="13.421875" style="0" customWidth="1"/>
    <col min="8" max="8" width="15.7109375" style="0" customWidth="1"/>
    <col min="9" max="9" width="12.7109375" style="0" customWidth="1"/>
  </cols>
  <sheetData>
    <row r="4" ht="12.75">
      <c r="F4" t="s">
        <v>16</v>
      </c>
    </row>
    <row r="5" spans="1:11" ht="13.5" thickBot="1">
      <c r="A5" t="s">
        <v>7</v>
      </c>
      <c r="B5" t="s">
        <v>4</v>
      </c>
      <c r="C5" t="s">
        <v>0</v>
      </c>
      <c r="D5" t="s">
        <v>10</v>
      </c>
      <c r="E5" t="s">
        <v>1</v>
      </c>
      <c r="F5" t="s">
        <v>9</v>
      </c>
      <c r="G5" t="s">
        <v>2</v>
      </c>
      <c r="H5" t="s">
        <v>3</v>
      </c>
      <c r="I5" t="s">
        <v>11</v>
      </c>
      <c r="J5" t="s">
        <v>5</v>
      </c>
      <c r="K5" t="s">
        <v>6</v>
      </c>
    </row>
    <row r="6" spans="1:11" ht="14.25" thickBot="1">
      <c r="A6">
        <v>2.9342</v>
      </c>
      <c r="B6">
        <v>38.57</v>
      </c>
      <c r="C6" s="1">
        <v>32</v>
      </c>
      <c r="D6">
        <f>C6*1.275</f>
        <v>40.8</v>
      </c>
      <c r="E6" s="1">
        <v>10</v>
      </c>
      <c r="F6">
        <f>(E6-0)/2</f>
        <v>5</v>
      </c>
      <c r="G6">
        <f>(E6-1/2)/E$15</f>
        <v>0.02442159383033419</v>
      </c>
      <c r="H6">
        <f>LOG(LOG(1/(1-G6)))</f>
        <v>-1.9690838362123486</v>
      </c>
      <c r="I6">
        <f>LOG(1/(1-G6))</f>
        <v>0.010737821094208545</v>
      </c>
      <c r="J6">
        <f>LOG(D6-B$6)</f>
        <v>0.34830486304816005</v>
      </c>
      <c r="K6">
        <f>A$7*J6+A$10</f>
        <v>-1.9725208406950565</v>
      </c>
    </row>
    <row r="7" spans="1:11" ht="14.25" thickBot="1">
      <c r="A7">
        <f>SLOPE(H6:H15,J6:J15)</f>
        <v>2.9683249436160595</v>
      </c>
      <c r="C7" s="1">
        <v>33</v>
      </c>
      <c r="D7">
        <f aca="true" t="shared" si="0" ref="D7:D15">C7*1.275</f>
        <v>42.074999999999996</v>
      </c>
      <c r="E7" s="1">
        <v>33</v>
      </c>
      <c r="F7">
        <f>(E7+E6)/2</f>
        <v>21.5</v>
      </c>
      <c r="G7">
        <f aca="true" t="shared" si="1" ref="G7:G15">(E7-1/2)/E$15</f>
        <v>0.08354755784061697</v>
      </c>
      <c r="H7">
        <f aca="true" t="shared" si="2" ref="H7:H15">LOG(LOG(1/(1-G7)))</f>
        <v>-1.421474625193194</v>
      </c>
      <c r="I7">
        <f aca="true" t="shared" si="3" ref="I7:I15">LOG(1/(1-G7))</f>
        <v>0.037890067137823384</v>
      </c>
      <c r="J7">
        <f aca="true" t="shared" si="4" ref="J7:J15">LOG(D7-B$6)</f>
        <v>0.5446880223026769</v>
      </c>
      <c r="K7">
        <f aca="true" t="shared" si="5" ref="K7:K15">A$7*J7+A$10</f>
        <v>-1.3895918105737493</v>
      </c>
    </row>
    <row r="8" spans="1:11" ht="14.25" thickBot="1">
      <c r="A8" t="s">
        <v>8</v>
      </c>
      <c r="C8" s="1">
        <v>34</v>
      </c>
      <c r="D8">
        <f t="shared" si="0"/>
        <v>43.349999999999994</v>
      </c>
      <c r="E8" s="1">
        <v>81</v>
      </c>
      <c r="F8">
        <f aca="true" t="shared" si="6" ref="F8:F15">(E8+E7)/2</f>
        <v>57</v>
      </c>
      <c r="G8">
        <f t="shared" si="1"/>
        <v>0.2069408740359897</v>
      </c>
      <c r="H8">
        <f t="shared" si="2"/>
        <v>-0.9969945394079345</v>
      </c>
      <c r="I8">
        <f t="shared" si="3"/>
        <v>0.10069443295644727</v>
      </c>
      <c r="J8">
        <f t="shared" si="4"/>
        <v>0.6794278966121183</v>
      </c>
      <c r="K8">
        <f t="shared" si="5"/>
        <v>-0.9896400807613417</v>
      </c>
    </row>
    <row r="9" spans="1:11" ht="14.25" thickBot="1">
      <c r="A9">
        <v>7.74</v>
      </c>
      <c r="C9" s="1">
        <v>35</v>
      </c>
      <c r="D9">
        <f t="shared" si="0"/>
        <v>44.625</v>
      </c>
      <c r="E9" s="1">
        <v>161</v>
      </c>
      <c r="F9">
        <f t="shared" si="6"/>
        <v>121</v>
      </c>
      <c r="G9">
        <f t="shared" si="1"/>
        <v>0.41259640102827766</v>
      </c>
      <c r="H9">
        <f t="shared" si="2"/>
        <v>-0.6362688462766805</v>
      </c>
      <c r="I9">
        <f t="shared" si="3"/>
        <v>0.2310633969198387</v>
      </c>
      <c r="J9">
        <f t="shared" si="4"/>
        <v>0.782114147479071</v>
      </c>
      <c r="K9">
        <f t="shared" si="5"/>
        <v>-0.6848339209465495</v>
      </c>
    </row>
    <row r="10" spans="1:11" ht="14.25" thickBot="1">
      <c r="A10">
        <f>INTERCEPT(H6:H15,J6:J15)</f>
        <v>-3.0064028536636855</v>
      </c>
      <c r="C10" s="1">
        <v>36</v>
      </c>
      <c r="D10">
        <f t="shared" si="0"/>
        <v>45.9</v>
      </c>
      <c r="E10" s="1">
        <v>224</v>
      </c>
      <c r="F10">
        <f t="shared" si="6"/>
        <v>192.5</v>
      </c>
      <c r="G10">
        <f t="shared" si="1"/>
        <v>0.5745501285347043</v>
      </c>
      <c r="H10">
        <f t="shared" si="2"/>
        <v>-0.43044865914342145</v>
      </c>
      <c r="I10">
        <f t="shared" si="3"/>
        <v>0.37115160321397017</v>
      </c>
      <c r="J10">
        <f t="shared" si="4"/>
        <v>0.8651039746411279</v>
      </c>
      <c r="K10">
        <f t="shared" si="5"/>
        <v>-0.4384931469150306</v>
      </c>
    </row>
    <row r="11" spans="3:11" ht="14.25" thickBot="1">
      <c r="C11" s="1">
        <v>37</v>
      </c>
      <c r="D11">
        <f t="shared" si="0"/>
        <v>47.175</v>
      </c>
      <c r="E11" s="1">
        <v>289</v>
      </c>
      <c r="F11">
        <f t="shared" si="6"/>
        <v>256.5</v>
      </c>
      <c r="G11">
        <f t="shared" si="1"/>
        <v>0.7416452442159382</v>
      </c>
      <c r="H11">
        <f t="shared" si="2"/>
        <v>-0.23078258017963946</v>
      </c>
      <c r="I11">
        <f t="shared" si="3"/>
        <v>0.5877835395691999</v>
      </c>
      <c r="J11">
        <f t="shared" si="4"/>
        <v>0.9347508746635789</v>
      </c>
      <c r="K11">
        <f t="shared" si="5"/>
        <v>-0.2317585163328557</v>
      </c>
    </row>
    <row r="12" spans="1:11" ht="14.25" thickBot="1">
      <c r="A12">
        <f>A6*LOG(1/A9)</f>
        <v>-2.6077437268357437</v>
      </c>
      <c r="C12" s="1">
        <v>38</v>
      </c>
      <c r="D12">
        <f t="shared" si="0"/>
        <v>48.449999999999996</v>
      </c>
      <c r="E12" s="1">
        <v>336</v>
      </c>
      <c r="F12">
        <f t="shared" si="6"/>
        <v>312.5</v>
      </c>
      <c r="G12">
        <f t="shared" si="1"/>
        <v>0.8624678663239075</v>
      </c>
      <c r="H12">
        <f t="shared" si="2"/>
        <v>-0.06469641701903507</v>
      </c>
      <c r="I12">
        <f t="shared" si="3"/>
        <v>0.8615958193044794</v>
      </c>
      <c r="J12">
        <f t="shared" si="4"/>
        <v>0.9947569445876279</v>
      </c>
      <c r="K12">
        <f t="shared" si="5"/>
        <v>-0.05364100220893153</v>
      </c>
    </row>
    <row r="13" spans="3:11" ht="14.25" thickBot="1">
      <c r="C13" s="1">
        <v>39</v>
      </c>
      <c r="D13">
        <f t="shared" si="0"/>
        <v>49.724999999999994</v>
      </c>
      <c r="E13" s="1">
        <v>369</v>
      </c>
      <c r="F13">
        <f t="shared" si="6"/>
        <v>352.5</v>
      </c>
      <c r="G13">
        <f t="shared" si="1"/>
        <v>0.9473007712082262</v>
      </c>
      <c r="H13">
        <f t="shared" si="2"/>
        <v>0.10659736588008797</v>
      </c>
      <c r="I13">
        <f t="shared" si="3"/>
        <v>1.2781957402699533</v>
      </c>
      <c r="J13">
        <f t="shared" si="4"/>
        <v>1.0474695746198563</v>
      </c>
      <c r="K13">
        <f t="shared" si="5"/>
        <v>0.10282721235933723</v>
      </c>
    </row>
    <row r="14" spans="3:11" ht="14.25" thickBot="1">
      <c r="C14" s="1">
        <v>40</v>
      </c>
      <c r="D14">
        <f t="shared" si="0"/>
        <v>51</v>
      </c>
      <c r="E14" s="1">
        <v>383</v>
      </c>
      <c r="F14">
        <f t="shared" si="6"/>
        <v>376</v>
      </c>
      <c r="G14">
        <f t="shared" si="1"/>
        <v>0.9832904884318766</v>
      </c>
      <c r="H14">
        <f t="shared" si="2"/>
        <v>0.24969628582738004</v>
      </c>
      <c r="I14">
        <f t="shared" si="3"/>
        <v>1.7770362446828523</v>
      </c>
      <c r="J14">
        <f t="shared" si="4"/>
        <v>1.0944711286416449</v>
      </c>
      <c r="K14">
        <f t="shared" si="5"/>
        <v>0.24234309755092998</v>
      </c>
    </row>
    <row r="15" spans="3:11" ht="14.25" thickBot="1">
      <c r="C15" s="1">
        <v>42</v>
      </c>
      <c r="D15">
        <f t="shared" si="0"/>
        <v>53.55</v>
      </c>
      <c r="E15" s="1">
        <v>389</v>
      </c>
      <c r="F15">
        <f t="shared" si="6"/>
        <v>386</v>
      </c>
      <c r="G15">
        <f t="shared" si="1"/>
        <v>0.9987146529562982</v>
      </c>
      <c r="H15">
        <f t="shared" si="2"/>
        <v>0.46104502665991626</v>
      </c>
      <c r="I15">
        <f t="shared" si="3"/>
        <v>2.890979596989703</v>
      </c>
      <c r="J15">
        <f t="shared" si="4"/>
        <v>1.1755118133634477</v>
      </c>
      <c r="K15">
        <f t="shared" si="5"/>
        <v>0.4828981834583823</v>
      </c>
    </row>
    <row r="18" ht="12.75">
      <c r="K18" t="s">
        <v>17</v>
      </c>
    </row>
    <row r="19" ht="12.75">
      <c r="K19" t="s">
        <v>18</v>
      </c>
    </row>
    <row r="20" spans="9:19" ht="13.5" thickBot="1">
      <c r="I20" t="s">
        <v>14</v>
      </c>
      <c r="J20" t="s">
        <v>12</v>
      </c>
      <c r="K20" t="s">
        <v>15</v>
      </c>
      <c r="L20" t="s">
        <v>19</v>
      </c>
      <c r="M20" t="s">
        <v>13</v>
      </c>
      <c r="Q20" t="s">
        <v>14</v>
      </c>
      <c r="R20" t="s">
        <v>12</v>
      </c>
      <c r="S20" t="s">
        <v>13</v>
      </c>
    </row>
    <row r="21" spans="9:19" ht="14.25" thickBot="1">
      <c r="I21" s="1">
        <v>10</v>
      </c>
      <c r="J21">
        <v>10</v>
      </c>
      <c r="K21">
        <v>10</v>
      </c>
      <c r="L21">
        <v>10</v>
      </c>
      <c r="M21">
        <f>((K21-L21)^2)/L21</f>
        <v>0</v>
      </c>
      <c r="Q21" s="1">
        <v>3</v>
      </c>
      <c r="R21">
        <v>3</v>
      </c>
      <c r="S21">
        <f>((Q21-R21)^2)/R21</f>
        <v>0</v>
      </c>
    </row>
    <row r="22" spans="9:21" ht="14.25" thickBot="1">
      <c r="I22" s="1">
        <v>33</v>
      </c>
      <c r="J22">
        <v>36</v>
      </c>
      <c r="K22">
        <f>I22-I21</f>
        <v>23</v>
      </c>
      <c r="L22">
        <f>J22-J21</f>
        <v>26</v>
      </c>
      <c r="M22">
        <f aca="true" t="shared" si="7" ref="M22:M30">((K22-L22)^2)/L22</f>
        <v>0.34615384615384615</v>
      </c>
      <c r="O22">
        <f>CHITEST(I21:I30,J21:J30)</f>
        <v>0.9987210262104589</v>
      </c>
      <c r="Q22" s="1">
        <v>14</v>
      </c>
      <c r="R22">
        <v>14</v>
      </c>
      <c r="S22">
        <f aca="true" t="shared" si="8" ref="S22:S33">((Q22-R22)^2)/R22</f>
        <v>0</v>
      </c>
      <c r="U22">
        <f>CHITEST(Q21:Q30,R21:R30)</f>
        <v>0.9982912869119778</v>
      </c>
    </row>
    <row r="23" spans="9:19" ht="14.25" thickBot="1">
      <c r="I23" s="1">
        <v>81</v>
      </c>
      <c r="J23">
        <v>84</v>
      </c>
      <c r="K23">
        <f aca="true" t="shared" si="9" ref="K23:L30">I23-I22</f>
        <v>48</v>
      </c>
      <c r="L23">
        <f t="shared" si="9"/>
        <v>48</v>
      </c>
      <c r="M23">
        <f t="shared" si="7"/>
        <v>0</v>
      </c>
      <c r="Q23" s="1">
        <v>34</v>
      </c>
      <c r="R23">
        <v>34</v>
      </c>
      <c r="S23">
        <f t="shared" si="8"/>
        <v>0</v>
      </c>
    </row>
    <row r="24" spans="9:19" ht="14.25" thickBot="1">
      <c r="I24" s="1">
        <v>161</v>
      </c>
      <c r="J24">
        <v>150</v>
      </c>
      <c r="K24">
        <f t="shared" si="9"/>
        <v>80</v>
      </c>
      <c r="L24">
        <f t="shared" si="9"/>
        <v>66</v>
      </c>
      <c r="M24">
        <f t="shared" si="7"/>
        <v>2.9696969696969697</v>
      </c>
      <c r="Q24" s="1">
        <v>56</v>
      </c>
      <c r="R24">
        <v>62</v>
      </c>
      <c r="S24">
        <f t="shared" si="8"/>
        <v>0.5806451612903226</v>
      </c>
    </row>
    <row r="25" spans="9:19" ht="14.25" thickBot="1">
      <c r="I25" s="1">
        <v>224</v>
      </c>
      <c r="J25">
        <v>224</v>
      </c>
      <c r="K25">
        <f t="shared" si="9"/>
        <v>63</v>
      </c>
      <c r="L25">
        <f t="shared" si="9"/>
        <v>74</v>
      </c>
      <c r="M25">
        <f t="shared" si="7"/>
        <v>1.635135135135135</v>
      </c>
      <c r="Q25" s="1">
        <v>85</v>
      </c>
      <c r="R25">
        <v>92</v>
      </c>
      <c r="S25">
        <f t="shared" si="8"/>
        <v>0.532608695652174</v>
      </c>
    </row>
    <row r="26" spans="9:19" ht="14.25" thickBot="1">
      <c r="I26" s="1">
        <v>289</v>
      </c>
      <c r="J26">
        <v>291</v>
      </c>
      <c r="K26">
        <f t="shared" si="9"/>
        <v>65</v>
      </c>
      <c r="L26">
        <f t="shared" si="9"/>
        <v>67</v>
      </c>
      <c r="M26">
        <f t="shared" si="7"/>
        <v>0.05970149253731343</v>
      </c>
      <c r="Q26" s="1">
        <v>126</v>
      </c>
      <c r="R26">
        <v>122</v>
      </c>
      <c r="S26">
        <f t="shared" si="8"/>
        <v>0.13114754098360656</v>
      </c>
    </row>
    <row r="27" spans="9:19" ht="14.25" thickBot="1">
      <c r="I27" s="1">
        <v>336</v>
      </c>
      <c r="J27">
        <v>340</v>
      </c>
      <c r="K27">
        <f t="shared" si="9"/>
        <v>47</v>
      </c>
      <c r="L27">
        <f t="shared" si="9"/>
        <v>49</v>
      </c>
      <c r="M27">
        <f t="shared" si="7"/>
        <v>0.08163265306122448</v>
      </c>
      <c r="Q27" s="1">
        <v>150</v>
      </c>
      <c r="R27">
        <v>150</v>
      </c>
      <c r="S27">
        <f t="shared" si="8"/>
        <v>0</v>
      </c>
    </row>
    <row r="28" spans="9:19" ht="14.25" thickBot="1">
      <c r="I28" s="1">
        <v>369</v>
      </c>
      <c r="J28">
        <v>369</v>
      </c>
      <c r="K28">
        <f t="shared" si="9"/>
        <v>33</v>
      </c>
      <c r="L28">
        <f t="shared" si="9"/>
        <v>29</v>
      </c>
      <c r="M28">
        <f t="shared" si="7"/>
        <v>0.5517241379310345</v>
      </c>
      <c r="Q28" s="1">
        <v>175</v>
      </c>
      <c r="R28">
        <v>172</v>
      </c>
      <c r="S28">
        <f t="shared" si="8"/>
        <v>0.05232558139534884</v>
      </c>
    </row>
    <row r="29" spans="9:19" ht="14.25" thickBot="1">
      <c r="I29" s="1">
        <v>383</v>
      </c>
      <c r="J29">
        <v>383</v>
      </c>
      <c r="K29">
        <f t="shared" si="9"/>
        <v>14</v>
      </c>
      <c r="L29">
        <f t="shared" si="9"/>
        <v>14</v>
      </c>
      <c r="M29">
        <f t="shared" si="7"/>
        <v>0</v>
      </c>
      <c r="Q29" s="1">
        <v>188</v>
      </c>
      <c r="R29">
        <v>188</v>
      </c>
      <c r="S29">
        <f t="shared" si="8"/>
        <v>0</v>
      </c>
    </row>
    <row r="30" spans="9:19" ht="14.25" thickBot="1">
      <c r="I30" s="1">
        <v>389</v>
      </c>
      <c r="J30">
        <v>389</v>
      </c>
      <c r="K30">
        <f t="shared" si="9"/>
        <v>6</v>
      </c>
      <c r="L30">
        <f t="shared" si="9"/>
        <v>6</v>
      </c>
      <c r="M30">
        <f t="shared" si="7"/>
        <v>0</v>
      </c>
      <c r="Q30" s="1">
        <v>197</v>
      </c>
      <c r="R30">
        <v>199</v>
      </c>
      <c r="S30">
        <f t="shared" si="8"/>
        <v>0.020100502512562814</v>
      </c>
    </row>
    <row r="31" spans="17:19" ht="13.5">
      <c r="Q31" s="2">
        <v>202</v>
      </c>
      <c r="R31">
        <v>205</v>
      </c>
      <c r="S31">
        <f t="shared" si="8"/>
        <v>0.04390243902439024</v>
      </c>
    </row>
    <row r="32" spans="13:19" ht="13.5">
      <c r="M32">
        <f>SUM(M21:M30)</f>
        <v>5.6440442345155235</v>
      </c>
      <c r="Q32" s="2">
        <v>208</v>
      </c>
      <c r="R32">
        <v>209</v>
      </c>
      <c r="S32">
        <f t="shared" si="8"/>
        <v>0.004784688995215311</v>
      </c>
    </row>
    <row r="33" spans="13:19" ht="13.5">
      <c r="M33" t="s">
        <v>20</v>
      </c>
      <c r="Q33" s="2">
        <v>211</v>
      </c>
      <c r="R33">
        <v>211</v>
      </c>
      <c r="S33">
        <f t="shared" si="8"/>
        <v>0</v>
      </c>
    </row>
    <row r="36" ht="12.75">
      <c r="S36">
        <f>SUM(S21:S33)</f>
        <v>1.3655146098536204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2007-04-01T14:45:00Z</dcterms:created>
  <dcterms:modified xsi:type="dcterms:W3CDTF">2007-04-02T16:26:48Z</dcterms:modified>
  <cp:category/>
  <cp:version/>
  <cp:contentType/>
  <cp:contentStatus/>
</cp:coreProperties>
</file>