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555" windowWidth="20730" windowHeight="11760" tabRatio="697" activeTab="0"/>
  </bookViews>
  <sheets>
    <sheet name="Title Page" sheetId="1" r:id="rId1"/>
    <sheet name="P &amp; L by Year" sheetId="2" r:id="rId2"/>
    <sheet name="P &amp; L by Qtr" sheetId="3" r:id="rId3"/>
    <sheet name="Sales Plan" sheetId="4" r:id="rId4"/>
    <sheet name="Staffing Plan" sheetId="5" r:id="rId5"/>
    <sheet name="Expenses" sheetId="6" r:id="rId6"/>
    <sheet name=" Capex and Cash Flow" sheetId="7" r:id="rId7"/>
  </sheets>
  <definedNames>
    <definedName name="HTML1_1" hidden="1">"'[mitforum.xls]Sales Plan'!$A$1"</definedName>
    <definedName name="HTML1_10" hidden="1">""</definedName>
    <definedName name="HTML1_11" hidden="1">1</definedName>
    <definedName name="HTML1_12" hidden="1">"MyHTML.htm"</definedName>
    <definedName name="HTML1_2" hidden="1">1</definedName>
    <definedName name="HTML1_3" hidden="1">"$50K Entrepreneurship Competition Sales Plan"</definedName>
    <definedName name="HTML1_4" hidden="1">"Sales Plan"</definedName>
    <definedName name="HTML1_5" hidden="1">"Sales Plan model authored by Charlie Tillett of Frontier Software"</definedName>
    <definedName name="HTML1_6" hidden="1">-4146</definedName>
    <definedName name="HTML1_7" hidden="1">-4146</definedName>
    <definedName name="HTML1_8" hidden="1">"4/4/97"</definedName>
    <definedName name="HTML1_9" hidden="1">"$50K Entrepreneurship Competition"</definedName>
    <definedName name="HTML2_1" hidden="1">"'[mitforum.xls]Sales Plan'!$A$1:$P$32"</definedName>
    <definedName name="HTML2_10" hidden="1">""</definedName>
    <definedName name="HTML2_11" hidden="1">1</definedName>
    <definedName name="HTML2_12" hidden="1">"C:\My Documents\salesplan.html"</definedName>
    <definedName name="HTML2_2" hidden="1">1</definedName>
    <definedName name="HTML2_3" hidden="1">"Sales Plan"</definedName>
    <definedName name="HTML2_4" hidden="1">"Sales Plan"</definedName>
    <definedName name="HTML2_5" hidden="1">"Sales Plan model by Charlie Tillett of Frontier Software
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"[mitforum.xls]Headcount!$A$1:$P$54"</definedName>
    <definedName name="HTML3_10" hidden="1">""</definedName>
    <definedName name="HTML3_11" hidden="1">1</definedName>
    <definedName name="HTML3_12" hidden="1">"C:\My Documents\HiringPlan.html"</definedName>
    <definedName name="HTML3_2" hidden="1">1</definedName>
    <definedName name="HTML3_3" hidden="1">"Hiring Plan"</definedName>
    <definedName name="HTML3_4" hidden="1">"Hiring Plan"</definedName>
    <definedName name="HTML3_5" hidden="1">"Sales Plan model by Charlie Tillett of Frontier Software
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"'[mitforum.xls]Other Expenses'!$A$1:$P$23"</definedName>
    <definedName name="HTML4_10" hidden="1">""</definedName>
    <definedName name="HTML4_11" hidden="1">1</definedName>
    <definedName name="HTML4_12" hidden="1">"C:\My Documents\NonSalary.html"</definedName>
    <definedName name="HTML4_2" hidden="1">1</definedName>
    <definedName name="HTML4_3" hidden="1">"Non-Salary Expenses"</definedName>
    <definedName name="HTML4_4" hidden="1">"Non-Salary Expenses"</definedName>
    <definedName name="HTML4_5" hidden="1">"Financial model by Charlie Tillett of Frontier Software (charlie@frontier.com)
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"'[mitforum.xls]Income Statement'!$A$1:$Q$19"</definedName>
    <definedName name="HTML5_10" hidden="1">""</definedName>
    <definedName name="HTML5_11" hidden="1">1</definedName>
    <definedName name="HTML5_12" hidden="1">"C:\My Documents\IncomeStat.html"</definedName>
    <definedName name="HTML5_2" hidden="1">1</definedName>
    <definedName name="HTML5_3" hidden="1">"Income Statement"</definedName>
    <definedName name="HTML5_4" hidden="1">"Income Statement"</definedName>
    <definedName name="HTML5_5" hidden="1">"Financial model by Charlie Tillett of Frontier Software (charlie@frontier.com)"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"'[mitforum.xls]Balance Sheet &amp; Cash Flow'!$A$1:$O$22"</definedName>
    <definedName name="HTML6_10" hidden="1">""</definedName>
    <definedName name="HTML6_11" hidden="1">1</definedName>
    <definedName name="HTML6_12" hidden="1">"C:\My Documents\CashFlow.htm"</definedName>
    <definedName name="HTML6_2" hidden="1">1</definedName>
    <definedName name="HTML6_3" hidden="1">"Balance Sheet &amp; Cash Flow"</definedName>
    <definedName name="HTML6_4" hidden="1">"Balance Sheet &amp; Cash Flow"</definedName>
    <definedName name="HTML6_5" hidden="1">"Financial model by Charlie Tillett of Frontier Software (charlie@frontier.com)"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"'[mitforum.xls]Double Entry Primer'!$A$1:$X$17"</definedName>
    <definedName name="HTML7_10" hidden="1">""</definedName>
    <definedName name="HTML7_11" hidden="1">1</definedName>
    <definedName name="HTML7_12" hidden="1">"C:\My Documents\DoubleEntry.htm"</definedName>
    <definedName name="HTML7_2" hidden="1">1</definedName>
    <definedName name="HTML7_3" hidden="1">"Double Entry Primer"</definedName>
    <definedName name="HTML7_4" hidden="1">"Double Entry Primer"</definedName>
    <definedName name="HTML7_5" hidden="1">"Financial model by Charlie Tillett of Frontier Software (charlie@frontier.com)"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_xlnm.Print_Area" localSheetId="6">' Capex and Cash Flow'!$E$3:$T$11</definedName>
    <definedName name="_xlnm.Print_Area" localSheetId="5">'Expenses'!$C$3:$T$30</definedName>
    <definedName name="_xlnm.Print_Area" localSheetId="3">'Sales Plan'!$E$3:$T$19</definedName>
    <definedName name="_xlnm.Print_Area" localSheetId="4">'Staffing Plan'!$C$4:$T$38</definedName>
    <definedName name="_xlnm.Print_Titles" localSheetId="6">' Capex and Cash Flow'!$A:$B,' Capex and Cash Flow'!$1:$2</definedName>
    <definedName name="_xlnm.Print_Titles" localSheetId="5">'Expenses'!$A:$B,'Expenses'!$1:$2</definedName>
    <definedName name="_xlnm.Print_Titles" localSheetId="2">'P &amp; L by Qtr'!$A:$B,'P &amp; L by Qtr'!$1:$2</definedName>
    <definedName name="_xlnm.Print_Titles" localSheetId="1">'P &amp; L by Year'!$A:$B,'P &amp; L by Year'!$1:$2</definedName>
    <definedName name="_xlnm.Print_Titles" localSheetId="3">'Sales Plan'!$A:$B,'Sales Plan'!$1:$2</definedName>
    <definedName name="_xlnm.Print_Titles" localSheetId="4">'Staffing Plan'!$A:$B,'Staffing Plan'!$1:$3</definedName>
  </definedNames>
  <calcPr fullCalcOnLoad="1"/>
</workbook>
</file>

<file path=xl/sharedStrings.xml><?xml version="1.0" encoding="utf-8"?>
<sst xmlns="http://schemas.openxmlformats.org/spreadsheetml/2006/main" count="451" uniqueCount="97">
  <si>
    <t>Copyright 1999-2011.  All rights reserved.</t>
  </si>
  <si>
    <t>Unit Sales</t>
  </si>
  <si>
    <t>Total Units</t>
  </si>
  <si>
    <t>Total COGS</t>
  </si>
  <si>
    <t>Engineering</t>
  </si>
  <si>
    <t>CTO</t>
  </si>
  <si>
    <t xml:space="preserve"> </t>
  </si>
  <si>
    <t>Programmer</t>
  </si>
  <si>
    <t>Tech Writer</t>
  </si>
  <si>
    <t>Total Eng</t>
  </si>
  <si>
    <t>Marketing</t>
  </si>
  <si>
    <t>VP Marketing</t>
  </si>
  <si>
    <t>Product Manager</t>
  </si>
  <si>
    <t>Total Mktg</t>
  </si>
  <si>
    <t>Sales</t>
  </si>
  <si>
    <t>VP Sales</t>
  </si>
  <si>
    <t>Regional Sales</t>
  </si>
  <si>
    <t>Total Sales</t>
  </si>
  <si>
    <t>General &amp; Admin</t>
  </si>
  <si>
    <t>VP Finance</t>
  </si>
  <si>
    <t>Total G&amp;A</t>
  </si>
  <si>
    <t>TOTAL EMP.</t>
  </si>
  <si>
    <t>Trade Shows</t>
  </si>
  <si>
    <t>COGS</t>
  </si>
  <si>
    <t>Expenses</t>
  </si>
  <si>
    <t>Beginning Cash</t>
  </si>
  <si>
    <t>Ending Balance</t>
  </si>
  <si>
    <t>Year 1</t>
  </si>
  <si>
    <t>Model 1</t>
  </si>
  <si>
    <t>Model 2</t>
  </si>
  <si>
    <t>Model 3</t>
  </si>
  <si>
    <t>To P&amp;L</t>
  </si>
  <si>
    <t>Input</t>
  </si>
  <si>
    <t>Cost of Goods Sold</t>
  </si>
  <si>
    <t>Year 2</t>
  </si>
  <si>
    <t>Year 3</t>
  </si>
  <si>
    <t>Year 4</t>
  </si>
  <si>
    <t>Other</t>
  </si>
  <si>
    <t>CEO</t>
  </si>
  <si>
    <t>Staffing Plan</t>
  </si>
  <si>
    <t>Source</t>
  </si>
  <si>
    <t>Sales Plan</t>
  </si>
  <si>
    <t>G&amp;A</t>
  </si>
  <si>
    <t>Salaries &amp; Benefits</t>
  </si>
  <si>
    <t>Departmental Expenses</t>
  </si>
  <si>
    <t>input</t>
  </si>
  <si>
    <t>Staffing</t>
  </si>
  <si>
    <t>Expense</t>
  </si>
  <si>
    <t>Annual</t>
  </si>
  <si>
    <t>Salary</t>
  </si>
  <si>
    <t>Benefits/COLA -&gt;</t>
  </si>
  <si>
    <t>To Dept Exp</t>
  </si>
  <si>
    <t>Operating Exp.</t>
  </si>
  <si>
    <t>Total Operating Expense</t>
  </si>
  <si>
    <t>Total Engineering</t>
  </si>
  <si>
    <t>Total Marketing</t>
  </si>
  <si>
    <t>input/formula</t>
  </si>
  <si>
    <t>Misc / Other</t>
  </si>
  <si>
    <t>Literature / PR</t>
  </si>
  <si>
    <t>Accounting</t>
  </si>
  <si>
    <t>Investment</t>
  </si>
  <si>
    <t>Capital Expense</t>
  </si>
  <si>
    <t>Input (Beginning only)</t>
  </si>
  <si>
    <t>Change in Cash</t>
  </si>
  <si>
    <t>Cash Flow</t>
  </si>
  <si>
    <t>Gross Margin</t>
  </si>
  <si>
    <t>Operating Profit</t>
  </si>
  <si>
    <t>P &amp; L by Month</t>
  </si>
  <si>
    <t>P &amp; L by Year</t>
  </si>
  <si>
    <t>Redistribution permitted with attribution.</t>
  </si>
  <si>
    <t>Q1</t>
  </si>
  <si>
    <t>Q2</t>
  </si>
  <si>
    <t>Q3</t>
  </si>
  <si>
    <t>Q4</t>
  </si>
  <si>
    <t>P&amp;L By Qtr</t>
  </si>
  <si>
    <t xml:space="preserve">Target Employees </t>
  </si>
  <si>
    <t>Sales Support</t>
  </si>
  <si>
    <t>Sales Admin</t>
  </si>
  <si>
    <t>Travel (PP/PM)</t>
  </si>
  <si>
    <t>Annual Rev/Emp (000)</t>
  </si>
  <si>
    <t>MIS</t>
  </si>
  <si>
    <t>Tech Supplies (PP/PM)</t>
  </si>
  <si>
    <t>Tel &amp; Postage (PP/PM)</t>
  </si>
  <si>
    <t>Mar-Com</t>
  </si>
  <si>
    <t>Rent (pp/pm)</t>
  </si>
  <si>
    <t>Capital Expenses</t>
  </si>
  <si>
    <t>Employee Workstations (PP)</t>
  </si>
  <si>
    <t>Prototype Expenses</t>
  </si>
  <si>
    <t>From P&amp;L Quarterly</t>
  </si>
  <si>
    <t>From P&amp;L CAPEX</t>
  </si>
  <si>
    <t>Cumulative CAPEX</t>
  </si>
  <si>
    <t>Commission (% Rev)</t>
  </si>
  <si>
    <t>This spreadsheet was created by Charlie Tillett, for MIT</t>
  </si>
  <si>
    <t>Revenue</t>
  </si>
  <si>
    <t>Total Revenue</t>
  </si>
  <si>
    <t>Revenue</t>
  </si>
  <si>
    <t>Total Revenue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</si>
</sst>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%"/>
    <numFmt numFmtId="172" formatCode="0.000%"/>
    <numFmt numFmtId="173" formatCode="&quot;$&quot;#,##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sz val="8"/>
      <color indexed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67" fontId="6" fillId="0" borderId="0" xfId="44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7" fillId="0" borderId="0" xfId="44" applyNumberFormat="1" applyFont="1" applyBorder="1" applyAlignment="1">
      <alignment horizontal="right"/>
    </xf>
    <xf numFmtId="167" fontId="7" fillId="0" borderId="0" xfId="0" applyNumberFormat="1" applyFont="1" applyBorder="1" applyAlignment="1">
      <alignment/>
    </xf>
    <xf numFmtId="167" fontId="5" fillId="0" borderId="0" xfId="44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7" fontId="5" fillId="0" borderId="0" xfId="44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67" fontId="8" fillId="0" borderId="0" xfId="44" applyNumberFormat="1" applyFont="1" applyAlignment="1">
      <alignment/>
    </xf>
    <xf numFmtId="0" fontId="6" fillId="0" borderId="0" xfId="0" applyFont="1" applyAlignment="1">
      <alignment horizontal="center"/>
    </xf>
    <xf numFmtId="167" fontId="6" fillId="0" borderId="0" xfId="44" applyNumberFormat="1" applyFont="1" applyAlignment="1">
      <alignment/>
    </xf>
    <xf numFmtId="167" fontId="6" fillId="0" borderId="10" xfId="44" applyNumberFormat="1" applyFont="1" applyBorder="1" applyAlignment="1">
      <alignment/>
    </xf>
    <xf numFmtId="0" fontId="9" fillId="0" borderId="0" xfId="0" applyFont="1" applyAlignment="1">
      <alignment horizontal="center"/>
    </xf>
    <xf numFmtId="167" fontId="9" fillId="0" borderId="0" xfId="44" applyNumberFormat="1" applyFont="1" applyAlignment="1">
      <alignment/>
    </xf>
    <xf numFmtId="167" fontId="7" fillId="0" borderId="0" xfId="44" applyNumberFormat="1" applyFont="1" applyAlignment="1">
      <alignment/>
    </xf>
    <xf numFmtId="0" fontId="6" fillId="0" borderId="0" xfId="0" applyFont="1" applyBorder="1" applyAlignment="1">
      <alignment horizontal="center"/>
    </xf>
    <xf numFmtId="167" fontId="6" fillId="0" borderId="0" xfId="44" applyNumberFormat="1" applyFont="1" applyBorder="1" applyAlignment="1">
      <alignment/>
    </xf>
    <xf numFmtId="167" fontId="4" fillId="0" borderId="0" xfId="44" applyNumberFormat="1" applyFont="1" applyAlignment="1">
      <alignment/>
    </xf>
    <xf numFmtId="167" fontId="4" fillId="0" borderId="0" xfId="44" applyNumberFormat="1" applyFont="1" applyAlignment="1">
      <alignment horizontal="right"/>
    </xf>
    <xf numFmtId="9" fontId="10" fillId="0" borderId="0" xfId="59" applyFont="1" applyAlignment="1">
      <alignment horizontal="right"/>
    </xf>
    <xf numFmtId="169" fontId="5" fillId="0" borderId="0" xfId="42" applyNumberFormat="1" applyFont="1" applyAlignment="1">
      <alignment/>
    </xf>
    <xf numFmtId="0" fontId="6" fillId="0" borderId="0" xfId="0" applyFont="1" applyAlignment="1">
      <alignment horizontal="right"/>
    </xf>
    <xf numFmtId="169" fontId="6" fillId="0" borderId="0" xfId="42" applyNumberFormat="1" applyFont="1" applyAlignment="1">
      <alignment/>
    </xf>
    <xf numFmtId="167" fontId="5" fillId="0" borderId="0" xfId="0" applyNumberFormat="1" applyFont="1" applyAlignment="1">
      <alignment/>
    </xf>
    <xf numFmtId="169" fontId="6" fillId="0" borderId="10" xfId="42" applyNumberFormat="1" applyFont="1" applyBorder="1" applyAlignment="1">
      <alignment/>
    </xf>
    <xf numFmtId="169" fontId="4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67" fontId="11" fillId="0" borderId="0" xfId="44" applyNumberFormat="1" applyFont="1" applyAlignment="1">
      <alignment/>
    </xf>
    <xf numFmtId="167" fontId="7" fillId="0" borderId="10" xfId="44" applyNumberFormat="1" applyFont="1" applyBorder="1" applyAlignment="1">
      <alignment/>
    </xf>
    <xf numFmtId="167" fontId="4" fillId="0" borderId="11" xfId="44" applyNumberFormat="1" applyFont="1" applyBorder="1" applyAlignment="1">
      <alignment/>
    </xf>
    <xf numFmtId="9" fontId="5" fillId="0" borderId="0" xfId="59" applyFont="1" applyAlignment="1">
      <alignment/>
    </xf>
    <xf numFmtId="9" fontId="5" fillId="0" borderId="10" xfId="59" applyFont="1" applyBorder="1" applyAlignment="1">
      <alignment/>
    </xf>
    <xf numFmtId="9" fontId="5" fillId="0" borderId="11" xfId="59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167" fontId="6" fillId="0" borderId="0" xfId="44" applyNumberFormat="1" applyFont="1" applyAlignment="1">
      <alignment horizontal="center"/>
    </xf>
    <xf numFmtId="167" fontId="5" fillId="0" borderId="12" xfId="44" applyNumberFormat="1" applyFont="1" applyBorder="1" applyAlignment="1">
      <alignment/>
    </xf>
    <xf numFmtId="167" fontId="11" fillId="0" borderId="12" xfId="44" applyNumberFormat="1" applyFont="1" applyBorder="1" applyAlignment="1">
      <alignment/>
    </xf>
    <xf numFmtId="167" fontId="4" fillId="0" borderId="12" xfId="44" applyNumberFormat="1" applyFont="1" applyBorder="1" applyAlignment="1">
      <alignment/>
    </xf>
    <xf numFmtId="9" fontId="5" fillId="0" borderId="12" xfId="59" applyFont="1" applyBorder="1" applyAlignment="1">
      <alignment/>
    </xf>
    <xf numFmtId="167" fontId="9" fillId="0" borderId="12" xfId="0" applyNumberFormat="1" applyFont="1" applyBorder="1" applyAlignment="1">
      <alignment/>
    </xf>
    <xf numFmtId="167" fontId="5" fillId="0" borderId="0" xfId="44" applyNumberFormat="1" applyFont="1" applyAlignment="1">
      <alignment horizontal="right"/>
    </xf>
    <xf numFmtId="10" fontId="5" fillId="0" borderId="0" xfId="59" applyNumberFormat="1" applyFont="1" applyBorder="1" applyAlignment="1">
      <alignment horizontal="right"/>
    </xf>
    <xf numFmtId="167" fontId="9" fillId="0" borderId="12" xfId="44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7" fontId="5" fillId="0" borderId="12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75.7109375" defaultRowHeight="12.75"/>
  <sheetData>
    <row r="1" ht="40.5">
      <c r="A1" s="44" t="s">
        <v>92</v>
      </c>
    </row>
    <row r="2" ht="20.25">
      <c r="A2" s="45"/>
    </row>
    <row r="3" ht="20.25">
      <c r="A3" s="45"/>
    </row>
    <row r="4" ht="20.25">
      <c r="A4" s="45" t="s">
        <v>69</v>
      </c>
    </row>
    <row r="5" ht="20.25">
      <c r="A5" s="45"/>
    </row>
    <row r="6" ht="20.25">
      <c r="A6" s="44" t="s">
        <v>0</v>
      </c>
    </row>
  </sheetData>
  <sheetProtection/>
  <printOptions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8.8515625" defaultRowHeight="15" customHeight="1"/>
  <cols>
    <col min="1" max="1" width="3.28125" style="12" customWidth="1"/>
    <col min="2" max="2" width="11.28125" style="13" bestFit="1" customWidth="1"/>
    <col min="3" max="3" width="10.7109375" style="13" bestFit="1" customWidth="1"/>
    <col min="4" max="4" width="2.421875" style="13" customWidth="1"/>
    <col min="5" max="5" width="11.28125" style="16" customWidth="1"/>
    <col min="6" max="6" width="5.28125" style="16" bestFit="1" customWidth="1"/>
    <col min="7" max="7" width="2.7109375" style="16" customWidth="1"/>
    <col min="8" max="8" width="11.28125" style="16" customWidth="1"/>
    <col min="9" max="9" width="4.7109375" style="16" bestFit="1" customWidth="1"/>
    <col min="10" max="10" width="2.7109375" style="16" customWidth="1"/>
    <col min="11" max="11" width="11.28125" style="16" customWidth="1"/>
    <col min="12" max="12" width="4.7109375" style="16" bestFit="1" customWidth="1"/>
    <col min="13" max="13" width="2.7109375" style="16" customWidth="1"/>
    <col min="14" max="14" width="11.28125" style="16" customWidth="1"/>
    <col min="15" max="15" width="4.7109375" style="16" bestFit="1" customWidth="1"/>
    <col min="16" max="16" width="2.7109375" style="16" customWidth="1"/>
    <col min="17" max="16384" width="8.8515625" style="16" customWidth="1"/>
  </cols>
  <sheetData>
    <row r="1" ht="15" customHeight="1">
      <c r="A1" s="12" t="s">
        <v>68</v>
      </c>
    </row>
    <row r="2" spans="3:14" s="2" customFormat="1" ht="15" customHeight="1">
      <c r="C2" s="3" t="s">
        <v>40</v>
      </c>
      <c r="D2" s="3"/>
      <c r="E2" s="2" t="s">
        <v>27</v>
      </c>
      <c r="H2" s="2" t="s">
        <v>34</v>
      </c>
      <c r="K2" s="2" t="s">
        <v>35</v>
      </c>
      <c r="N2" s="2" t="s">
        <v>36</v>
      </c>
    </row>
    <row r="3" spans="1:4" ht="15" customHeight="1">
      <c r="A3" s="12" t="s">
        <v>93</v>
      </c>
      <c r="C3" s="14"/>
      <c r="D3" s="14"/>
    </row>
    <row r="4" spans="2:15" ht="15" customHeight="1">
      <c r="B4" s="13" t="s">
        <v>28</v>
      </c>
      <c r="C4" s="17" t="s">
        <v>74</v>
      </c>
      <c r="D4" s="17"/>
      <c r="E4" s="24">
        <f>SUM('P &amp; L by Qtr'!E4:H4)</f>
        <v>1275000</v>
      </c>
      <c r="F4" s="40">
        <f>E4/E$7</f>
        <v>1</v>
      </c>
      <c r="H4" s="24">
        <f>SUM('P &amp; L by Qtr'!I4:L4)</f>
        <v>10500000</v>
      </c>
      <c r="I4" s="40">
        <f>H4/H$7</f>
        <v>0.8823529411764706</v>
      </c>
      <c r="K4" s="24">
        <f>SUM('P &amp; L by Qtr'!M4:P4)</f>
        <v>33750000</v>
      </c>
      <c r="L4" s="40">
        <f>K4/K$7</f>
        <v>0.8152173913043478</v>
      </c>
      <c r="N4" s="24">
        <f>SUM('P &amp; L by Qtr'!Q4:T4)</f>
        <v>37500000</v>
      </c>
      <c r="O4" s="40">
        <f>N4/N$7</f>
        <v>0.4966887417218543</v>
      </c>
    </row>
    <row r="5" spans="2:15" ht="15" customHeight="1">
      <c r="B5" s="13" t="s">
        <v>29</v>
      </c>
      <c r="C5" s="17" t="s">
        <v>74</v>
      </c>
      <c r="D5" s="17"/>
      <c r="E5" s="24">
        <f>SUM('P &amp; L by Qtr'!E5:H5)</f>
        <v>0</v>
      </c>
      <c r="F5" s="40">
        <f>E5/E$7</f>
        <v>0</v>
      </c>
      <c r="H5" s="24">
        <f>SUM('P &amp; L by Qtr'!I5:L5)</f>
        <v>1400000</v>
      </c>
      <c r="I5" s="40">
        <f>H5/H$7</f>
        <v>0.11764705882352941</v>
      </c>
      <c r="K5" s="24">
        <f>SUM('P &amp; L by Qtr'!M5:P5)</f>
        <v>5250000</v>
      </c>
      <c r="L5" s="40">
        <f>K5/K$7</f>
        <v>0.12681159420289856</v>
      </c>
      <c r="N5" s="24">
        <f>SUM('P &amp; L by Qtr'!Q5:T5)</f>
        <v>27500000</v>
      </c>
      <c r="O5" s="40">
        <f>N5/N$7</f>
        <v>0.36423841059602646</v>
      </c>
    </row>
    <row r="6" spans="2:15" ht="15" customHeight="1">
      <c r="B6" s="13" t="s">
        <v>30</v>
      </c>
      <c r="C6" s="17" t="s">
        <v>74</v>
      </c>
      <c r="D6" s="17"/>
      <c r="E6" s="24">
        <f>SUM('P &amp; L by Qtr'!E6:H6)</f>
        <v>0</v>
      </c>
      <c r="F6" s="41">
        <f>E6/E$7</f>
        <v>0</v>
      </c>
      <c r="H6" s="24">
        <f>SUM('P &amp; L by Qtr'!I6:L6)</f>
        <v>0</v>
      </c>
      <c r="I6" s="41">
        <f>H6/H$7</f>
        <v>0</v>
      </c>
      <c r="K6" s="24">
        <f>SUM('P &amp; L by Qtr'!M6:P6)</f>
        <v>2400000</v>
      </c>
      <c r="L6" s="41">
        <f>K6/K$7</f>
        <v>0.057971014492753624</v>
      </c>
      <c r="N6" s="24">
        <f>SUM('P &amp; L by Qtr'!Q6:T6)</f>
        <v>10500000</v>
      </c>
      <c r="O6" s="41">
        <f>N6/N$7</f>
        <v>0.1390728476821192</v>
      </c>
    </row>
    <row r="7" spans="2:15" s="12" customFormat="1" ht="15" customHeight="1">
      <c r="B7" s="2" t="s">
        <v>94</v>
      </c>
      <c r="C7" s="14"/>
      <c r="D7" s="14"/>
      <c r="E7" s="49">
        <f>SUM(E4:E6)</f>
        <v>1275000</v>
      </c>
      <c r="F7" s="50">
        <f>E7/E$7</f>
        <v>1</v>
      </c>
      <c r="H7" s="49">
        <f>SUM(H4:H6)</f>
        <v>11900000</v>
      </c>
      <c r="I7" s="50">
        <f>H7/H$7</f>
        <v>1</v>
      </c>
      <c r="K7" s="49">
        <f>SUM(K4:K6)</f>
        <v>41400000</v>
      </c>
      <c r="L7" s="50">
        <f>K7/K$7</f>
        <v>1</v>
      </c>
      <c r="N7" s="49">
        <f>SUM(N4:N6)</f>
        <v>75500000</v>
      </c>
      <c r="O7" s="50">
        <f>N7/N$7</f>
        <v>1</v>
      </c>
    </row>
    <row r="8" spans="3:15" ht="15" customHeight="1">
      <c r="C8" s="14"/>
      <c r="D8" s="14"/>
      <c r="E8" s="15"/>
      <c r="F8" s="15"/>
      <c r="H8" s="15"/>
      <c r="I8" s="15"/>
      <c r="K8" s="15"/>
      <c r="L8" s="15"/>
      <c r="N8" s="15"/>
      <c r="O8" s="15"/>
    </row>
    <row r="9" spans="1:15" ht="15" customHeight="1">
      <c r="A9" s="12" t="s">
        <v>23</v>
      </c>
      <c r="C9" s="17" t="s">
        <v>74</v>
      </c>
      <c r="D9" s="17"/>
      <c r="E9" s="24">
        <f>SUM('P &amp; L by Qtr'!E9:H9)</f>
        <v>425000</v>
      </c>
      <c r="F9" s="40">
        <f>E9/E$7</f>
        <v>0.3333333333333333</v>
      </c>
      <c r="H9" s="24">
        <f>SUM('P &amp; L by Qtr'!I9:L9)</f>
        <v>3920000</v>
      </c>
      <c r="I9" s="40">
        <f>H9/H$7</f>
        <v>0.32941176470588235</v>
      </c>
      <c r="K9" s="24">
        <f>SUM('P &amp; L by Qtr'!M9:P9)</f>
        <v>13385000</v>
      </c>
      <c r="L9" s="40">
        <f>K9/K$7</f>
        <v>0.32330917874396137</v>
      </c>
      <c r="N9" s="24">
        <f>SUM('P &amp; L by Qtr'!Q9:T9)</f>
        <v>23200000</v>
      </c>
      <c r="O9" s="40">
        <f>N9/N$7</f>
        <v>0.3072847682119205</v>
      </c>
    </row>
    <row r="10" spans="1:15" ht="15" customHeight="1">
      <c r="A10" s="12" t="s">
        <v>6</v>
      </c>
      <c r="C10" s="14"/>
      <c r="D10" s="14"/>
      <c r="E10" s="15"/>
      <c r="F10" s="15"/>
      <c r="H10" s="15"/>
      <c r="I10" s="15"/>
      <c r="K10" s="15"/>
      <c r="L10" s="15"/>
      <c r="N10" s="15"/>
      <c r="O10" s="15"/>
    </row>
    <row r="11" spans="1:15" s="12" customFormat="1" ht="15" customHeight="1">
      <c r="A11" s="12" t="s">
        <v>65</v>
      </c>
      <c r="B11" s="2"/>
      <c r="C11" s="14"/>
      <c r="D11" s="14"/>
      <c r="E11" s="27">
        <f>E7-E9</f>
        <v>850000</v>
      </c>
      <c r="F11" s="40">
        <f>E11/E$7</f>
        <v>0.6666666666666666</v>
      </c>
      <c r="H11" s="27">
        <f>H7-H9</f>
        <v>7980000</v>
      </c>
      <c r="I11" s="40">
        <f>H11/H$7</f>
        <v>0.6705882352941176</v>
      </c>
      <c r="K11" s="27">
        <f>K7-K9</f>
        <v>28015000</v>
      </c>
      <c r="L11" s="40">
        <f>K11/K$7</f>
        <v>0.6766908212560386</v>
      </c>
      <c r="N11" s="27">
        <f>N7-N9</f>
        <v>52300000</v>
      </c>
      <c r="O11" s="40">
        <f>N11/N$7</f>
        <v>0.6927152317880795</v>
      </c>
    </row>
    <row r="12" spans="3:15" ht="15" customHeight="1">
      <c r="C12" s="14"/>
      <c r="D12" s="14"/>
      <c r="E12" s="15"/>
      <c r="F12" s="15"/>
      <c r="H12" s="15"/>
      <c r="I12" s="15"/>
      <c r="K12" s="15"/>
      <c r="L12" s="15"/>
      <c r="N12" s="15"/>
      <c r="O12" s="15"/>
    </row>
    <row r="13" spans="1:15" ht="15" customHeight="1">
      <c r="A13" s="12" t="s">
        <v>24</v>
      </c>
      <c r="C13" s="14"/>
      <c r="D13" s="14"/>
      <c r="E13" s="15"/>
      <c r="F13" s="15"/>
      <c r="H13" s="15"/>
      <c r="I13" s="15"/>
      <c r="K13" s="15"/>
      <c r="L13" s="15"/>
      <c r="N13" s="15"/>
      <c r="O13" s="15"/>
    </row>
    <row r="14" spans="2:15" ht="15" customHeight="1">
      <c r="B14" s="13" t="s">
        <v>4</v>
      </c>
      <c r="C14" s="17" t="s">
        <v>74</v>
      </c>
      <c r="D14" s="17"/>
      <c r="E14" s="24">
        <f>SUM('P &amp; L by Qtr'!E14:H14)</f>
        <v>1326625</v>
      </c>
      <c r="F14" s="40">
        <f>E14/E$7</f>
        <v>1.0404901960784314</v>
      </c>
      <c r="H14" s="24">
        <f>SUM('P &amp; L by Qtr'!I14:L14)</f>
        <v>3475275</v>
      </c>
      <c r="I14" s="40">
        <f>H14/H$7</f>
        <v>0.29203991596638657</v>
      </c>
      <c r="K14" s="24">
        <f>SUM('P &amp; L by Qtr'!M14:P14)</f>
        <v>7212187.5</v>
      </c>
      <c r="L14" s="40">
        <f>K14/K$7</f>
        <v>0.1742074275362319</v>
      </c>
      <c r="N14" s="24">
        <f>SUM('P &amp; L by Qtr'!Q14:T14)</f>
        <v>12205975</v>
      </c>
      <c r="O14" s="40">
        <f>N14/N$7</f>
        <v>0.1616685430463576</v>
      </c>
    </row>
    <row r="15" spans="2:15" ht="15" customHeight="1">
      <c r="B15" s="13" t="s">
        <v>10</v>
      </c>
      <c r="C15" s="17" t="s">
        <v>74</v>
      </c>
      <c r="D15" s="17"/>
      <c r="E15" s="24">
        <f>SUM('P &amp; L by Qtr'!E15:H15)</f>
        <v>710750</v>
      </c>
      <c r="F15" s="40">
        <f>E15/E$7</f>
        <v>0.5574509803921569</v>
      </c>
      <c r="H15" s="24">
        <f>SUM('P &amp; L by Qtr'!I15:L15)</f>
        <v>1810750</v>
      </c>
      <c r="I15" s="40">
        <f>H15/H$7</f>
        <v>0.1521638655462185</v>
      </c>
      <c r="K15" s="24">
        <f>SUM('P &amp; L by Qtr'!M15:P15)</f>
        <v>3239350</v>
      </c>
      <c r="L15" s="40">
        <f>K15/K$7</f>
        <v>0.0782451690821256</v>
      </c>
      <c r="N15" s="24">
        <f>SUM('P &amp; L by Qtr'!Q15:T15)</f>
        <v>5300000</v>
      </c>
      <c r="O15" s="40">
        <f>N15/N$7</f>
        <v>0.07019867549668875</v>
      </c>
    </row>
    <row r="16" spans="2:15" ht="15" customHeight="1">
      <c r="B16" s="13" t="s">
        <v>14</v>
      </c>
      <c r="C16" s="17" t="s">
        <v>74</v>
      </c>
      <c r="D16" s="17"/>
      <c r="E16" s="24">
        <f>SUM('P &amp; L by Qtr'!E16:H16)</f>
        <v>1214250</v>
      </c>
      <c r="F16" s="40">
        <f>E16/E$7</f>
        <v>0.9523529411764706</v>
      </c>
      <c r="H16" s="24">
        <f>SUM('P &amp; L by Qtr'!I16:L16)</f>
        <v>3466500</v>
      </c>
      <c r="I16" s="40">
        <f>H16/H$7</f>
        <v>0.29130252100840337</v>
      </c>
      <c r="K16" s="24">
        <f>SUM('P &amp; L by Qtr'!M16:P16)</f>
        <v>7171500</v>
      </c>
      <c r="L16" s="40">
        <f>K16/K$7</f>
        <v>0.17322463768115942</v>
      </c>
      <c r="N16" s="24">
        <f>SUM('P &amp; L by Qtr'!Q16:T16)</f>
        <v>12393500</v>
      </c>
      <c r="O16" s="40">
        <f>N16/N$7</f>
        <v>0.1641523178807947</v>
      </c>
    </row>
    <row r="17" spans="2:15" ht="15" customHeight="1">
      <c r="B17" s="13" t="s">
        <v>42</v>
      </c>
      <c r="C17" s="17" t="s">
        <v>74</v>
      </c>
      <c r="D17" s="17"/>
      <c r="E17" s="24">
        <f>SUM('P &amp; L by Qtr'!E17:H17)</f>
        <v>964575</v>
      </c>
      <c r="F17" s="41">
        <f>E17/E$7</f>
        <v>0.7565294117647059</v>
      </c>
      <c r="H17" s="24">
        <f>SUM('P &amp; L by Qtr'!I17:L17)</f>
        <v>1817750</v>
      </c>
      <c r="I17" s="41">
        <f>H17/H$7</f>
        <v>0.15275210084033614</v>
      </c>
      <c r="K17" s="24">
        <f>SUM('P &amp; L by Qtr'!M17:P17)</f>
        <v>3117000</v>
      </c>
      <c r="L17" s="41">
        <f>K17/K$7</f>
        <v>0.07528985507246377</v>
      </c>
      <c r="N17" s="24">
        <f>SUM('P &amp; L by Qtr'!Q17:T17)</f>
        <v>5308500</v>
      </c>
      <c r="O17" s="41">
        <f>N17/N$7</f>
        <v>0.07031125827814569</v>
      </c>
    </row>
    <row r="18" spans="2:15" s="12" customFormat="1" ht="15" customHeight="1">
      <c r="B18" s="2" t="s">
        <v>52</v>
      </c>
      <c r="C18" s="14"/>
      <c r="D18" s="14"/>
      <c r="E18" s="49">
        <f>SUM(E14:E17)</f>
        <v>4216200</v>
      </c>
      <c r="F18" s="50">
        <f>E18/E$7</f>
        <v>3.3068235294117647</v>
      </c>
      <c r="H18" s="49">
        <f>SUM(H14:H17)</f>
        <v>10570275</v>
      </c>
      <c r="I18" s="50">
        <f>H18/H$7</f>
        <v>0.8882584033613445</v>
      </c>
      <c r="K18" s="49">
        <f>SUM(K14:K17)</f>
        <v>20740037.5</v>
      </c>
      <c r="L18" s="50">
        <f>K18/K$7</f>
        <v>0.5009670893719806</v>
      </c>
      <c r="N18" s="49">
        <f>SUM(N14:N17)</f>
        <v>35207975</v>
      </c>
      <c r="O18" s="50">
        <f>N18/N$7</f>
        <v>0.46633079470198674</v>
      </c>
    </row>
    <row r="19" spans="3:15" ht="15" customHeight="1">
      <c r="C19" s="14"/>
      <c r="D19" s="14"/>
      <c r="E19" s="15"/>
      <c r="F19" s="15"/>
      <c r="H19" s="15"/>
      <c r="I19" s="15"/>
      <c r="K19" s="15"/>
      <c r="L19" s="15"/>
      <c r="N19" s="15"/>
      <c r="O19" s="15"/>
    </row>
    <row r="20" spans="1:15" ht="15" customHeight="1" thickBot="1">
      <c r="A20" s="12" t="s">
        <v>66</v>
      </c>
      <c r="C20" s="14"/>
      <c r="D20" s="14"/>
      <c r="E20" s="39">
        <f>E11-E18</f>
        <v>-3366200</v>
      </c>
      <c r="F20" s="42">
        <f>E20/E$7</f>
        <v>-2.640156862745098</v>
      </c>
      <c r="H20" s="39">
        <f>H11-H18</f>
        <v>-2590275</v>
      </c>
      <c r="I20" s="42">
        <f>H20/H$7</f>
        <v>-0.2176701680672269</v>
      </c>
      <c r="K20" s="39">
        <f>K11-K18</f>
        <v>7274962.5</v>
      </c>
      <c r="L20" s="42">
        <f>K20/K$7</f>
        <v>0.17572373188405796</v>
      </c>
      <c r="N20" s="39">
        <f>N11-N18</f>
        <v>17092025</v>
      </c>
      <c r="O20" s="42">
        <f>N20/N$7</f>
        <v>0.2263844370860927</v>
      </c>
    </row>
    <row r="21" ht="15" customHeight="1" thickTop="1"/>
  </sheetData>
  <sheetProtection/>
  <printOptions gridLines="1" horizontalCentered="1"/>
  <pageMargins left="0.25" right="0.25" top="1" bottom="1" header="0.5" footer="0.5"/>
  <pageSetup horizontalDpi="1200" verticalDpi="1200" orientation="landscape"/>
  <headerFooter alignWithMargins="0">
    <oddFooter>&amp;L&amp;A&amp;CPage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109375" defaultRowHeight="15" customHeight="1"/>
  <cols>
    <col min="1" max="1" width="3.7109375" style="12" customWidth="1"/>
    <col min="2" max="2" width="12.00390625" style="13" customWidth="1"/>
    <col min="3" max="3" width="8.28125" style="14" bestFit="1" customWidth="1"/>
    <col min="4" max="4" width="1.8515625" style="14" customWidth="1"/>
    <col min="5" max="20" width="10.421875" style="16" customWidth="1"/>
    <col min="21" max="16384" width="8.7109375" style="16" customWidth="1"/>
  </cols>
  <sheetData>
    <row r="1" spans="1:20" s="2" customFormat="1" ht="15" customHeight="1">
      <c r="A1" s="43" t="s">
        <v>67</v>
      </c>
      <c r="C1" s="3" t="s">
        <v>40</v>
      </c>
      <c r="D1" s="3"/>
      <c r="E1" s="2" t="s">
        <v>70</v>
      </c>
      <c r="F1" s="2" t="s">
        <v>71</v>
      </c>
      <c r="G1" s="2" t="s">
        <v>72</v>
      </c>
      <c r="H1" s="2" t="s">
        <v>73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70</v>
      </c>
      <c r="R1" s="2" t="s">
        <v>71</v>
      </c>
      <c r="S1" s="2" t="s">
        <v>72</v>
      </c>
      <c r="T1" s="2" t="s">
        <v>73</v>
      </c>
    </row>
    <row r="2" spans="5:20" s="2" customFormat="1" ht="15" customHeight="1">
      <c r="E2" s="2" t="s">
        <v>27</v>
      </c>
      <c r="F2" s="2" t="s">
        <v>27</v>
      </c>
      <c r="G2" s="2" t="s">
        <v>27</v>
      </c>
      <c r="H2" s="2" t="s">
        <v>27</v>
      </c>
      <c r="I2" s="2" t="s">
        <v>34</v>
      </c>
      <c r="J2" s="2" t="s">
        <v>34</v>
      </c>
      <c r="K2" s="2" t="s">
        <v>34</v>
      </c>
      <c r="L2" s="2" t="s">
        <v>34</v>
      </c>
      <c r="M2" s="2" t="s">
        <v>35</v>
      </c>
      <c r="N2" s="2" t="s">
        <v>35</v>
      </c>
      <c r="O2" s="2" t="s">
        <v>35</v>
      </c>
      <c r="P2" s="2" t="s">
        <v>35</v>
      </c>
      <c r="Q2" s="2" t="s">
        <v>36</v>
      </c>
      <c r="R2" s="2" t="s">
        <v>36</v>
      </c>
      <c r="S2" s="2" t="s">
        <v>36</v>
      </c>
      <c r="T2" s="2" t="s">
        <v>36</v>
      </c>
    </row>
    <row r="3" spans="1:18" ht="15" customHeight="1">
      <c r="A3" s="12" t="s">
        <v>95</v>
      </c>
      <c r="Q3" s="2"/>
      <c r="R3" s="2"/>
    </row>
    <row r="4" spans="2:20" ht="15" customHeight="1">
      <c r="B4" s="13" t="s">
        <v>28</v>
      </c>
      <c r="C4" s="17" t="s">
        <v>41</v>
      </c>
      <c r="D4" s="17"/>
      <c r="E4" s="24">
        <f>'Sales Plan'!E10</f>
        <v>0</v>
      </c>
      <c r="F4" s="24">
        <f>'Sales Plan'!F10</f>
        <v>150000</v>
      </c>
      <c r="G4" s="24">
        <f>'Sales Plan'!G10</f>
        <v>375000</v>
      </c>
      <c r="H4" s="24">
        <f>'Sales Plan'!H10</f>
        <v>750000</v>
      </c>
      <c r="I4" s="24">
        <f>'Sales Plan'!I10</f>
        <v>1500000</v>
      </c>
      <c r="J4" s="24">
        <f>'Sales Plan'!J10</f>
        <v>2250000</v>
      </c>
      <c r="K4" s="24">
        <f>'Sales Plan'!K10</f>
        <v>3000000</v>
      </c>
      <c r="L4" s="24">
        <f>'Sales Plan'!L10</f>
        <v>3750000</v>
      </c>
      <c r="M4" s="24">
        <f>'Sales Plan'!M10</f>
        <v>5625000</v>
      </c>
      <c r="N4" s="24">
        <f>'Sales Plan'!N10</f>
        <v>7500000</v>
      </c>
      <c r="O4" s="24">
        <f>'Sales Plan'!O10</f>
        <v>9375000</v>
      </c>
      <c r="P4" s="24">
        <f>'Sales Plan'!P10</f>
        <v>11250000</v>
      </c>
      <c r="Q4" s="24">
        <f>'Sales Plan'!Q10</f>
        <v>11250000</v>
      </c>
      <c r="R4" s="24">
        <f>'Sales Plan'!R10</f>
        <v>9375000</v>
      </c>
      <c r="S4" s="24">
        <f>'Sales Plan'!S10</f>
        <v>9375000</v>
      </c>
      <c r="T4" s="24">
        <f>'Sales Plan'!T10</f>
        <v>7500000</v>
      </c>
    </row>
    <row r="5" spans="2:20" ht="15" customHeight="1">
      <c r="B5" s="13" t="s">
        <v>29</v>
      </c>
      <c r="C5" s="17" t="s">
        <v>41</v>
      </c>
      <c r="D5" s="17"/>
      <c r="E5" s="24">
        <f>'Sales Plan'!E11</f>
        <v>0</v>
      </c>
      <c r="F5" s="24">
        <f>'Sales Plan'!F11</f>
        <v>0</v>
      </c>
      <c r="G5" s="24">
        <f>'Sales Plan'!G11</f>
        <v>0</v>
      </c>
      <c r="H5" s="24">
        <f>'Sales Plan'!H11</f>
        <v>0</v>
      </c>
      <c r="I5" s="24">
        <f>'Sales Plan'!I11</f>
        <v>200000</v>
      </c>
      <c r="J5" s="24">
        <f>'Sales Plan'!J11</f>
        <v>300000</v>
      </c>
      <c r="K5" s="24">
        <f>'Sales Plan'!K11</f>
        <v>400000</v>
      </c>
      <c r="L5" s="24">
        <f>'Sales Plan'!L11</f>
        <v>500000</v>
      </c>
      <c r="M5" s="24">
        <f>'Sales Plan'!M11</f>
        <v>750000</v>
      </c>
      <c r="N5" s="24">
        <f>'Sales Plan'!N11</f>
        <v>1000000</v>
      </c>
      <c r="O5" s="24">
        <f>'Sales Plan'!O11</f>
        <v>1500000</v>
      </c>
      <c r="P5" s="24">
        <f>'Sales Plan'!P11</f>
        <v>2000000</v>
      </c>
      <c r="Q5" s="24">
        <f>'Sales Plan'!Q11</f>
        <v>4000000</v>
      </c>
      <c r="R5" s="24">
        <f>'Sales Plan'!R11</f>
        <v>6000000</v>
      </c>
      <c r="S5" s="24">
        <f>'Sales Plan'!S11</f>
        <v>7500000</v>
      </c>
      <c r="T5" s="24">
        <f>'Sales Plan'!T11</f>
        <v>10000000</v>
      </c>
    </row>
    <row r="6" spans="2:20" ht="15" customHeight="1">
      <c r="B6" s="13" t="s">
        <v>30</v>
      </c>
      <c r="C6" s="17" t="s">
        <v>41</v>
      </c>
      <c r="D6" s="17"/>
      <c r="E6" s="38">
        <f>'Sales Plan'!E12</f>
        <v>0</v>
      </c>
      <c r="F6" s="38">
        <f>'Sales Plan'!F12</f>
        <v>0</v>
      </c>
      <c r="G6" s="38">
        <f>'Sales Plan'!G12</f>
        <v>0</v>
      </c>
      <c r="H6" s="38">
        <f>'Sales Plan'!H12</f>
        <v>0</v>
      </c>
      <c r="I6" s="38">
        <f>'Sales Plan'!I12</f>
        <v>0</v>
      </c>
      <c r="J6" s="38">
        <f>'Sales Plan'!J12</f>
        <v>0</v>
      </c>
      <c r="K6" s="38">
        <f>'Sales Plan'!K12</f>
        <v>0</v>
      </c>
      <c r="L6" s="38">
        <f>'Sales Plan'!L12</f>
        <v>0</v>
      </c>
      <c r="M6" s="38">
        <f>'Sales Plan'!M12</f>
        <v>150000</v>
      </c>
      <c r="N6" s="38">
        <f>'Sales Plan'!N12</f>
        <v>375000</v>
      </c>
      <c r="O6" s="38">
        <f>'Sales Plan'!O12</f>
        <v>750000</v>
      </c>
      <c r="P6" s="38">
        <f>'Sales Plan'!P12</f>
        <v>1125000</v>
      </c>
      <c r="Q6" s="38">
        <f>'Sales Plan'!Q12</f>
        <v>1500000</v>
      </c>
      <c r="R6" s="38">
        <f>'Sales Plan'!R12</f>
        <v>2250000</v>
      </c>
      <c r="S6" s="38">
        <f>'Sales Plan'!S12</f>
        <v>3000000</v>
      </c>
      <c r="T6" s="38">
        <f>'Sales Plan'!T12</f>
        <v>3750000</v>
      </c>
    </row>
    <row r="7" spans="2:20" s="12" customFormat="1" ht="15" customHeight="1">
      <c r="B7" s="2" t="s">
        <v>94</v>
      </c>
      <c r="C7" s="14"/>
      <c r="D7" s="14"/>
      <c r="E7" s="27">
        <f>SUM(E4:E6)</f>
        <v>0</v>
      </c>
      <c r="F7" s="27">
        <f aca="true" t="shared" si="0" ref="F7:T7">SUM(F4:F6)</f>
        <v>150000</v>
      </c>
      <c r="G7" s="27">
        <f t="shared" si="0"/>
        <v>375000</v>
      </c>
      <c r="H7" s="27">
        <f t="shared" si="0"/>
        <v>750000</v>
      </c>
      <c r="I7" s="27">
        <f t="shared" si="0"/>
        <v>1700000</v>
      </c>
      <c r="J7" s="27">
        <f t="shared" si="0"/>
        <v>2550000</v>
      </c>
      <c r="K7" s="27">
        <f t="shared" si="0"/>
        <v>3400000</v>
      </c>
      <c r="L7" s="27">
        <f t="shared" si="0"/>
        <v>4250000</v>
      </c>
      <c r="M7" s="27">
        <f t="shared" si="0"/>
        <v>6525000</v>
      </c>
      <c r="N7" s="27">
        <f t="shared" si="0"/>
        <v>8875000</v>
      </c>
      <c r="O7" s="27">
        <f t="shared" si="0"/>
        <v>11625000</v>
      </c>
      <c r="P7" s="27">
        <f t="shared" si="0"/>
        <v>14375000</v>
      </c>
      <c r="Q7" s="27">
        <f t="shared" si="0"/>
        <v>16750000</v>
      </c>
      <c r="R7" s="27">
        <f t="shared" si="0"/>
        <v>17625000</v>
      </c>
      <c r="S7" s="27">
        <f t="shared" si="0"/>
        <v>19875000</v>
      </c>
      <c r="T7" s="27">
        <f t="shared" si="0"/>
        <v>21250000</v>
      </c>
    </row>
    <row r="8" spans="5:20" ht="15" customHeight="1"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" customHeight="1">
      <c r="A9" s="12" t="s">
        <v>23</v>
      </c>
      <c r="C9" s="17" t="s">
        <v>41</v>
      </c>
      <c r="D9" s="17"/>
      <c r="E9" s="24">
        <f>'Sales Plan'!E19</f>
        <v>0</v>
      </c>
      <c r="F9" s="24">
        <f>'Sales Plan'!F19</f>
        <v>50000</v>
      </c>
      <c r="G9" s="24">
        <f>'Sales Plan'!G19</f>
        <v>125000</v>
      </c>
      <c r="H9" s="24">
        <f>'Sales Plan'!H19</f>
        <v>250000</v>
      </c>
      <c r="I9" s="24">
        <f>'Sales Plan'!I19</f>
        <v>560000</v>
      </c>
      <c r="J9" s="24">
        <f>'Sales Plan'!J19</f>
        <v>840000</v>
      </c>
      <c r="K9" s="24">
        <f>'Sales Plan'!K19</f>
        <v>1120000</v>
      </c>
      <c r="L9" s="24">
        <f>'Sales Plan'!L19</f>
        <v>1400000</v>
      </c>
      <c r="M9" s="24">
        <f>'Sales Plan'!M19</f>
        <v>2135000</v>
      </c>
      <c r="N9" s="24">
        <f>'Sales Plan'!N19</f>
        <v>2887500</v>
      </c>
      <c r="O9" s="24">
        <f>'Sales Plan'!O19</f>
        <v>3750000</v>
      </c>
      <c r="P9" s="24">
        <f>'Sales Plan'!P19</f>
        <v>4612500</v>
      </c>
      <c r="Q9" s="24">
        <f>'Sales Plan'!Q19</f>
        <v>5300000</v>
      </c>
      <c r="R9" s="24">
        <f>'Sales Plan'!R19</f>
        <v>5450000</v>
      </c>
      <c r="S9" s="24">
        <f>'Sales Plan'!S19</f>
        <v>6075000</v>
      </c>
      <c r="T9" s="24">
        <f>'Sales Plan'!T19</f>
        <v>6375000</v>
      </c>
    </row>
    <row r="10" spans="1:20" ht="15" customHeight="1">
      <c r="A10" s="12" t="s">
        <v>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2" customFormat="1" ht="15" customHeight="1">
      <c r="A11" s="12" t="s">
        <v>65</v>
      </c>
      <c r="B11" s="2"/>
      <c r="C11" s="14"/>
      <c r="D11" s="14"/>
      <c r="E11" s="27">
        <f>E7-E9</f>
        <v>0</v>
      </c>
      <c r="F11" s="27">
        <f aca="true" t="shared" si="1" ref="F11:T11">F7-F9</f>
        <v>100000</v>
      </c>
      <c r="G11" s="27">
        <f t="shared" si="1"/>
        <v>250000</v>
      </c>
      <c r="H11" s="27">
        <f t="shared" si="1"/>
        <v>500000</v>
      </c>
      <c r="I11" s="27">
        <f t="shared" si="1"/>
        <v>1140000</v>
      </c>
      <c r="J11" s="27">
        <f t="shared" si="1"/>
        <v>1710000</v>
      </c>
      <c r="K11" s="27">
        <f t="shared" si="1"/>
        <v>2280000</v>
      </c>
      <c r="L11" s="27">
        <f t="shared" si="1"/>
        <v>2850000</v>
      </c>
      <c r="M11" s="27">
        <f t="shared" si="1"/>
        <v>4390000</v>
      </c>
      <c r="N11" s="27">
        <f t="shared" si="1"/>
        <v>5987500</v>
      </c>
      <c r="O11" s="27">
        <f t="shared" si="1"/>
        <v>7875000</v>
      </c>
      <c r="P11" s="27">
        <f t="shared" si="1"/>
        <v>9762500</v>
      </c>
      <c r="Q11" s="27">
        <f t="shared" si="1"/>
        <v>11450000</v>
      </c>
      <c r="R11" s="27">
        <f t="shared" si="1"/>
        <v>12175000</v>
      </c>
      <c r="S11" s="27">
        <f t="shared" si="1"/>
        <v>13800000</v>
      </c>
      <c r="T11" s="27">
        <f t="shared" si="1"/>
        <v>14875000</v>
      </c>
    </row>
    <row r="12" spans="5:20" ht="15" customHeight="1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" customHeight="1">
      <c r="A13" s="12" t="s">
        <v>24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13" t="s">
        <v>4</v>
      </c>
      <c r="C14" s="17" t="s">
        <v>24</v>
      </c>
      <c r="D14" s="17"/>
      <c r="E14" s="24">
        <f>Expenses!E7</f>
        <v>169375</v>
      </c>
      <c r="F14" s="24">
        <f>Expenses!F7</f>
        <v>312875</v>
      </c>
      <c r="G14" s="24">
        <f>Expenses!G7</f>
        <v>378000</v>
      </c>
      <c r="H14" s="24">
        <f>Expenses!H7</f>
        <v>466375</v>
      </c>
      <c r="I14" s="24">
        <f>Expenses!I7</f>
        <v>576037.5</v>
      </c>
      <c r="J14" s="24">
        <f>Expenses!J7</f>
        <v>792275</v>
      </c>
      <c r="K14" s="24">
        <f>Expenses!K7</f>
        <v>965162.5</v>
      </c>
      <c r="L14" s="24">
        <f>Expenses!L7</f>
        <v>1141800</v>
      </c>
      <c r="M14" s="24">
        <f>Expenses!M7</f>
        <v>1504125</v>
      </c>
      <c r="N14" s="24">
        <f>Expenses!N7</f>
        <v>1720437.5</v>
      </c>
      <c r="O14" s="24">
        <f>Expenses!O7</f>
        <v>1940500</v>
      </c>
      <c r="P14" s="24">
        <f>Expenses!P7</f>
        <v>2047125</v>
      </c>
      <c r="Q14" s="24">
        <f>Expenses!Q7</f>
        <v>2622512.5</v>
      </c>
      <c r="R14" s="24">
        <f>Expenses!R7</f>
        <v>2906000</v>
      </c>
      <c r="S14" s="24">
        <f>Expenses!S7</f>
        <v>3193237.5000000005</v>
      </c>
      <c r="T14" s="24">
        <f>Expenses!T7</f>
        <v>3484225.0000000005</v>
      </c>
    </row>
    <row r="15" spans="2:20" ht="15" customHeight="1">
      <c r="B15" s="13" t="s">
        <v>10</v>
      </c>
      <c r="C15" s="17" t="s">
        <v>24</v>
      </c>
      <c r="D15" s="17"/>
      <c r="E15" s="24">
        <f>Expenses!E14</f>
        <v>111250</v>
      </c>
      <c r="F15" s="24">
        <f>Expenses!F14</f>
        <v>136250</v>
      </c>
      <c r="G15" s="24">
        <f>Expenses!G14</f>
        <v>185125</v>
      </c>
      <c r="H15" s="24">
        <f>Expenses!H14</f>
        <v>278125</v>
      </c>
      <c r="I15" s="24">
        <f>Expenses!I14</f>
        <v>330600</v>
      </c>
      <c r="J15" s="24">
        <f>Expenses!J14</f>
        <v>409200</v>
      </c>
      <c r="K15" s="24">
        <f>Expenses!K14</f>
        <v>470737.5</v>
      </c>
      <c r="L15" s="24">
        <f>Expenses!L14</f>
        <v>600212.5</v>
      </c>
      <c r="M15" s="24">
        <f>Expenses!M14</f>
        <v>607812.5</v>
      </c>
      <c r="N15" s="24">
        <f>Expenses!N14</f>
        <v>788537.5</v>
      </c>
      <c r="O15" s="24">
        <f>Expenses!O14</f>
        <v>793450</v>
      </c>
      <c r="P15" s="24">
        <f>Expenses!P14</f>
        <v>1049550</v>
      </c>
      <c r="Q15" s="24">
        <f>Expenses!Q14</f>
        <v>1013775</v>
      </c>
      <c r="R15" s="24">
        <f>Expenses!R14</f>
        <v>1285250</v>
      </c>
      <c r="S15" s="24">
        <f>Expenses!S14</f>
        <v>1336712.5</v>
      </c>
      <c r="T15" s="24">
        <f>Expenses!T14</f>
        <v>1664262.5</v>
      </c>
    </row>
    <row r="16" spans="2:20" ht="15" customHeight="1">
      <c r="B16" s="13" t="s">
        <v>14</v>
      </c>
      <c r="C16" s="17" t="s">
        <v>24</v>
      </c>
      <c r="D16" s="17"/>
      <c r="E16" s="24">
        <f>Expenses!E21</f>
        <v>146187.5</v>
      </c>
      <c r="F16" s="24">
        <f>Expenses!F21</f>
        <v>220187.5</v>
      </c>
      <c r="G16" s="24">
        <f>Expenses!G21</f>
        <v>378812.5</v>
      </c>
      <c r="H16" s="24">
        <f>Expenses!H21</f>
        <v>469062.5</v>
      </c>
      <c r="I16" s="24">
        <f>Expenses!I21</f>
        <v>672562.5</v>
      </c>
      <c r="J16" s="24">
        <f>Expenses!J21</f>
        <v>792187.5</v>
      </c>
      <c r="K16" s="24">
        <f>Expenses!K21</f>
        <v>938937.5</v>
      </c>
      <c r="L16" s="24">
        <f>Expenses!L21</f>
        <v>1062812.5</v>
      </c>
      <c r="M16" s="24">
        <f>Expenses!M21</f>
        <v>1347062.5</v>
      </c>
      <c r="N16" s="24">
        <f>Expenses!N21</f>
        <v>1628687.5</v>
      </c>
      <c r="O16" s="24">
        <f>Expenses!O21</f>
        <v>1945437.5</v>
      </c>
      <c r="P16" s="24">
        <f>Expenses!P21</f>
        <v>2250312.5</v>
      </c>
      <c r="Q16" s="24">
        <f>Expenses!Q21</f>
        <v>2713062.5</v>
      </c>
      <c r="R16" s="24">
        <f>Expenses!R21</f>
        <v>2934437.5</v>
      </c>
      <c r="S16" s="24">
        <f>Expenses!S21</f>
        <v>3245687.5</v>
      </c>
      <c r="T16" s="24">
        <f>Expenses!T21</f>
        <v>3500312.5</v>
      </c>
    </row>
    <row r="17" spans="2:20" ht="15" customHeight="1">
      <c r="B17" s="13" t="s">
        <v>42</v>
      </c>
      <c r="C17" s="17" t="s">
        <v>24</v>
      </c>
      <c r="D17" s="17"/>
      <c r="E17" s="38">
        <f>Expenses!E28</f>
        <v>173700</v>
      </c>
      <c r="F17" s="38">
        <f>Expenses!F28</f>
        <v>206875</v>
      </c>
      <c r="G17" s="38">
        <f>Expenses!G28</f>
        <v>284325</v>
      </c>
      <c r="H17" s="38">
        <f>Expenses!H28</f>
        <v>299675</v>
      </c>
      <c r="I17" s="38">
        <f>Expenses!I28</f>
        <v>388150</v>
      </c>
      <c r="J17" s="38">
        <f>Expenses!J28</f>
        <v>417975</v>
      </c>
      <c r="K17" s="38">
        <f>Expenses!K28</f>
        <v>492300</v>
      </c>
      <c r="L17" s="38">
        <f>Expenses!L28</f>
        <v>519325</v>
      </c>
      <c r="M17" s="38">
        <f>Expenses!M28</f>
        <v>661450</v>
      </c>
      <c r="N17" s="38">
        <f>Expenses!N28</f>
        <v>705050</v>
      </c>
      <c r="O17" s="38">
        <f>Expenses!O28</f>
        <v>849300</v>
      </c>
      <c r="P17" s="38">
        <f>Expenses!P28</f>
        <v>901200</v>
      </c>
      <c r="Q17" s="38">
        <f>Expenses!Q28</f>
        <v>1090050</v>
      </c>
      <c r="R17" s="38">
        <f>Expenses!R28</f>
        <v>1253225</v>
      </c>
      <c r="S17" s="38">
        <f>Expenses!S28</f>
        <v>1364475</v>
      </c>
      <c r="T17" s="38">
        <f>Expenses!T28</f>
        <v>1600750</v>
      </c>
    </row>
    <row r="18" spans="2:20" s="12" customFormat="1" ht="15" customHeight="1">
      <c r="B18" s="2" t="s">
        <v>52</v>
      </c>
      <c r="C18" s="14"/>
      <c r="D18" s="14"/>
      <c r="E18" s="27">
        <f>SUM(E14:E17)</f>
        <v>600512.5</v>
      </c>
      <c r="F18" s="27">
        <f aca="true" t="shared" si="2" ref="F18:T18">SUM(F14:F17)</f>
        <v>876187.5</v>
      </c>
      <c r="G18" s="27">
        <f t="shared" si="2"/>
        <v>1226262.5</v>
      </c>
      <c r="H18" s="27">
        <f t="shared" si="2"/>
        <v>1513237.5</v>
      </c>
      <c r="I18" s="27">
        <f t="shared" si="2"/>
        <v>1967350</v>
      </c>
      <c r="J18" s="27">
        <f t="shared" si="2"/>
        <v>2411637.5</v>
      </c>
      <c r="K18" s="27">
        <f t="shared" si="2"/>
        <v>2867137.5</v>
      </c>
      <c r="L18" s="27">
        <f t="shared" si="2"/>
        <v>3324150</v>
      </c>
      <c r="M18" s="27">
        <f t="shared" si="2"/>
        <v>4120450</v>
      </c>
      <c r="N18" s="27">
        <f t="shared" si="2"/>
        <v>4842712.5</v>
      </c>
      <c r="O18" s="27">
        <f t="shared" si="2"/>
        <v>5528687.5</v>
      </c>
      <c r="P18" s="27">
        <f t="shared" si="2"/>
        <v>6248187.5</v>
      </c>
      <c r="Q18" s="27">
        <f t="shared" si="2"/>
        <v>7439400</v>
      </c>
      <c r="R18" s="27">
        <f t="shared" si="2"/>
        <v>8378912.5</v>
      </c>
      <c r="S18" s="27">
        <f t="shared" si="2"/>
        <v>9140112.5</v>
      </c>
      <c r="T18" s="27">
        <f t="shared" si="2"/>
        <v>10249550</v>
      </c>
    </row>
    <row r="19" spans="5:20" ht="15" customHeight="1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" customHeight="1" thickBot="1">
      <c r="A20" s="12" t="s">
        <v>66</v>
      </c>
      <c r="E20" s="39">
        <f>E11-E18</f>
        <v>-600512.5</v>
      </c>
      <c r="F20" s="39">
        <f aca="true" t="shared" si="3" ref="F20:T20">F11-F18</f>
        <v>-776187.5</v>
      </c>
      <c r="G20" s="39">
        <f t="shared" si="3"/>
        <v>-976262.5</v>
      </c>
      <c r="H20" s="39">
        <f t="shared" si="3"/>
        <v>-1013237.5</v>
      </c>
      <c r="I20" s="39">
        <f t="shared" si="3"/>
        <v>-827350</v>
      </c>
      <c r="J20" s="39">
        <f t="shared" si="3"/>
        <v>-701637.5</v>
      </c>
      <c r="K20" s="39">
        <f t="shared" si="3"/>
        <v>-587137.5</v>
      </c>
      <c r="L20" s="39">
        <f t="shared" si="3"/>
        <v>-474150</v>
      </c>
      <c r="M20" s="39">
        <f t="shared" si="3"/>
        <v>269550</v>
      </c>
      <c r="N20" s="39">
        <f t="shared" si="3"/>
        <v>1144787.5</v>
      </c>
      <c r="O20" s="39">
        <f t="shared" si="3"/>
        <v>2346312.5</v>
      </c>
      <c r="P20" s="39">
        <f t="shared" si="3"/>
        <v>3514312.5</v>
      </c>
      <c r="Q20" s="39">
        <f t="shared" si="3"/>
        <v>4010600</v>
      </c>
      <c r="R20" s="39">
        <f t="shared" si="3"/>
        <v>3796087.5</v>
      </c>
      <c r="S20" s="39">
        <f t="shared" si="3"/>
        <v>4659887.5</v>
      </c>
      <c r="T20" s="39">
        <f t="shared" si="3"/>
        <v>4625450</v>
      </c>
    </row>
    <row r="21" ht="15" customHeight="1" thickTop="1"/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8" customHeight="1"/>
  <cols>
    <col min="1" max="1" width="5.421875" style="12" customWidth="1"/>
    <col min="2" max="2" width="9.7109375" style="13" bestFit="1" customWidth="1"/>
    <col min="3" max="3" width="9.00390625" style="14" customWidth="1"/>
    <col min="4" max="4" width="2.28125" style="14" customWidth="1"/>
    <col min="5" max="20" width="11.421875" style="16" customWidth="1"/>
    <col min="21" max="16384" width="9.00390625" style="16" customWidth="1"/>
  </cols>
  <sheetData>
    <row r="1" spans="1:20" s="2" customFormat="1" ht="18" customHeight="1">
      <c r="A1" s="43" t="s">
        <v>41</v>
      </c>
      <c r="C1" s="3" t="s">
        <v>40</v>
      </c>
      <c r="D1" s="3"/>
      <c r="E1" s="2" t="s">
        <v>70</v>
      </c>
      <c r="F1" s="2" t="s">
        <v>71</v>
      </c>
      <c r="G1" s="2" t="s">
        <v>72</v>
      </c>
      <c r="H1" s="2" t="s">
        <v>73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70</v>
      </c>
      <c r="R1" s="2" t="s">
        <v>71</v>
      </c>
      <c r="S1" s="2" t="s">
        <v>72</v>
      </c>
      <c r="T1" s="2" t="s">
        <v>73</v>
      </c>
    </row>
    <row r="2" spans="5:20" s="2" customFormat="1" ht="18" customHeight="1">
      <c r="E2" s="2" t="s">
        <v>27</v>
      </c>
      <c r="F2" s="2" t="s">
        <v>27</v>
      </c>
      <c r="G2" s="2" t="s">
        <v>27</v>
      </c>
      <c r="H2" s="2" t="s">
        <v>27</v>
      </c>
      <c r="I2" s="2" t="s">
        <v>34</v>
      </c>
      <c r="J2" s="2" t="s">
        <v>34</v>
      </c>
      <c r="K2" s="2" t="s">
        <v>34</v>
      </c>
      <c r="L2" s="2" t="s">
        <v>34</v>
      </c>
      <c r="M2" s="2" t="s">
        <v>35</v>
      </c>
      <c r="N2" s="2" t="s">
        <v>35</v>
      </c>
      <c r="O2" s="2" t="s">
        <v>35</v>
      </c>
      <c r="P2" s="2" t="s">
        <v>35</v>
      </c>
      <c r="Q2" s="2" t="s">
        <v>36</v>
      </c>
      <c r="R2" s="2" t="s">
        <v>36</v>
      </c>
      <c r="S2" s="2" t="s">
        <v>36</v>
      </c>
      <c r="T2" s="2" t="s">
        <v>36</v>
      </c>
    </row>
    <row r="3" ht="18" customHeight="1">
      <c r="A3" s="12" t="s">
        <v>1</v>
      </c>
    </row>
    <row r="4" spans="2:20" ht="18" customHeight="1">
      <c r="B4" s="13" t="s">
        <v>28</v>
      </c>
      <c r="C4" s="19" t="s">
        <v>32</v>
      </c>
      <c r="D4" s="19"/>
      <c r="E4" s="32">
        <v>0</v>
      </c>
      <c r="F4" s="32">
        <v>20</v>
      </c>
      <c r="G4" s="32">
        <v>50</v>
      </c>
      <c r="H4" s="32">
        <v>100</v>
      </c>
      <c r="I4" s="32">
        <v>200</v>
      </c>
      <c r="J4" s="32">
        <v>300</v>
      </c>
      <c r="K4" s="32">
        <v>400</v>
      </c>
      <c r="L4" s="32">
        <v>500</v>
      </c>
      <c r="M4" s="32">
        <v>750</v>
      </c>
      <c r="N4" s="32">
        <v>1000</v>
      </c>
      <c r="O4" s="32">
        <v>1250</v>
      </c>
      <c r="P4" s="32">
        <v>1500</v>
      </c>
      <c r="Q4" s="32">
        <v>1500</v>
      </c>
      <c r="R4" s="32">
        <v>1250</v>
      </c>
      <c r="S4" s="32">
        <v>1250</v>
      </c>
      <c r="T4" s="32">
        <v>1000</v>
      </c>
    </row>
    <row r="5" spans="2:20" ht="18" customHeight="1">
      <c r="B5" s="13" t="s">
        <v>29</v>
      </c>
      <c r="C5" s="19" t="s">
        <v>32</v>
      </c>
      <c r="D5" s="19"/>
      <c r="E5" s="32">
        <v>0</v>
      </c>
      <c r="F5" s="32">
        <v>0</v>
      </c>
      <c r="G5" s="32">
        <v>0</v>
      </c>
      <c r="H5" s="32">
        <v>0</v>
      </c>
      <c r="I5" s="32">
        <v>20</v>
      </c>
      <c r="J5" s="32">
        <v>30</v>
      </c>
      <c r="K5" s="32">
        <v>40</v>
      </c>
      <c r="L5" s="32">
        <v>50</v>
      </c>
      <c r="M5" s="32">
        <v>75</v>
      </c>
      <c r="N5" s="32">
        <v>100</v>
      </c>
      <c r="O5" s="32">
        <v>150</v>
      </c>
      <c r="P5" s="32">
        <v>200</v>
      </c>
      <c r="Q5" s="32">
        <v>400</v>
      </c>
      <c r="R5" s="32">
        <v>600</v>
      </c>
      <c r="S5" s="32">
        <v>750</v>
      </c>
      <c r="T5" s="32">
        <v>1000</v>
      </c>
    </row>
    <row r="6" spans="2:20" ht="18" customHeight="1">
      <c r="B6" s="13" t="s">
        <v>30</v>
      </c>
      <c r="C6" s="19" t="s">
        <v>32</v>
      </c>
      <c r="D6" s="19"/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10</v>
      </c>
      <c r="N6" s="34">
        <v>25</v>
      </c>
      <c r="O6" s="34">
        <v>50</v>
      </c>
      <c r="P6" s="34">
        <v>75</v>
      </c>
      <c r="Q6" s="34">
        <v>100</v>
      </c>
      <c r="R6" s="34">
        <v>150</v>
      </c>
      <c r="S6" s="34">
        <v>200</v>
      </c>
      <c r="T6" s="34">
        <v>250</v>
      </c>
    </row>
    <row r="7" spans="2:20" ht="18" customHeight="1">
      <c r="B7" s="13" t="s">
        <v>2</v>
      </c>
      <c r="E7" s="30">
        <f aca="true" t="shared" si="0" ref="E7:T7">SUM(E4:E6)</f>
        <v>0</v>
      </c>
      <c r="F7" s="30">
        <f t="shared" si="0"/>
        <v>20</v>
      </c>
      <c r="G7" s="30">
        <f t="shared" si="0"/>
        <v>50</v>
      </c>
      <c r="H7" s="30">
        <f t="shared" si="0"/>
        <v>100</v>
      </c>
      <c r="I7" s="30">
        <f t="shared" si="0"/>
        <v>220</v>
      </c>
      <c r="J7" s="30">
        <f t="shared" si="0"/>
        <v>330</v>
      </c>
      <c r="K7" s="30">
        <f t="shared" si="0"/>
        <v>440</v>
      </c>
      <c r="L7" s="30">
        <f t="shared" si="0"/>
        <v>550</v>
      </c>
      <c r="M7" s="30">
        <f t="shared" si="0"/>
        <v>835</v>
      </c>
      <c r="N7" s="30">
        <f t="shared" si="0"/>
        <v>1125</v>
      </c>
      <c r="O7" s="30">
        <f t="shared" si="0"/>
        <v>1450</v>
      </c>
      <c r="P7" s="30">
        <f t="shared" si="0"/>
        <v>1775</v>
      </c>
      <c r="Q7" s="30">
        <f t="shared" si="0"/>
        <v>2000</v>
      </c>
      <c r="R7" s="30">
        <f t="shared" si="0"/>
        <v>2000</v>
      </c>
      <c r="S7" s="30">
        <f t="shared" si="0"/>
        <v>2200</v>
      </c>
      <c r="T7" s="30">
        <f t="shared" si="0"/>
        <v>2250</v>
      </c>
    </row>
    <row r="8" spans="5:20" ht="18" customHeight="1"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18" customHeight="1">
      <c r="A9" s="12" t="s">
        <v>93</v>
      </c>
    </row>
    <row r="10" spans="2:20" ht="18" customHeight="1">
      <c r="B10" s="13" t="s">
        <v>28</v>
      </c>
      <c r="C10" s="46">
        <v>7500</v>
      </c>
      <c r="D10" s="46"/>
      <c r="E10" s="37">
        <f>E4*$C10</f>
        <v>0</v>
      </c>
      <c r="F10" s="37">
        <f aca="true" t="shared" si="1" ref="F10:T10">F4*$C10</f>
        <v>150000</v>
      </c>
      <c r="G10" s="37">
        <f t="shared" si="1"/>
        <v>375000</v>
      </c>
      <c r="H10" s="37">
        <f t="shared" si="1"/>
        <v>750000</v>
      </c>
      <c r="I10" s="37">
        <f t="shared" si="1"/>
        <v>1500000</v>
      </c>
      <c r="J10" s="37">
        <f t="shared" si="1"/>
        <v>2250000</v>
      </c>
      <c r="K10" s="37">
        <f t="shared" si="1"/>
        <v>3000000</v>
      </c>
      <c r="L10" s="37">
        <f t="shared" si="1"/>
        <v>3750000</v>
      </c>
      <c r="M10" s="37">
        <f t="shared" si="1"/>
        <v>5625000</v>
      </c>
      <c r="N10" s="37">
        <f t="shared" si="1"/>
        <v>7500000</v>
      </c>
      <c r="O10" s="37">
        <f t="shared" si="1"/>
        <v>9375000</v>
      </c>
      <c r="P10" s="37">
        <f t="shared" si="1"/>
        <v>11250000</v>
      </c>
      <c r="Q10" s="37">
        <f t="shared" si="1"/>
        <v>11250000</v>
      </c>
      <c r="R10" s="37">
        <f t="shared" si="1"/>
        <v>9375000</v>
      </c>
      <c r="S10" s="37">
        <f t="shared" si="1"/>
        <v>9375000</v>
      </c>
      <c r="T10" s="37">
        <f t="shared" si="1"/>
        <v>7500000</v>
      </c>
    </row>
    <row r="11" spans="2:20" ht="18" customHeight="1">
      <c r="B11" s="13" t="s">
        <v>29</v>
      </c>
      <c r="C11" s="46">
        <v>10000</v>
      </c>
      <c r="D11" s="46"/>
      <c r="E11" s="37">
        <f>E5*$C11</f>
        <v>0</v>
      </c>
      <c r="F11" s="37">
        <f aca="true" t="shared" si="2" ref="F11:T11">F5*$C11</f>
        <v>0</v>
      </c>
      <c r="G11" s="37">
        <f t="shared" si="2"/>
        <v>0</v>
      </c>
      <c r="H11" s="37">
        <f t="shared" si="2"/>
        <v>0</v>
      </c>
      <c r="I11" s="37">
        <f t="shared" si="2"/>
        <v>200000</v>
      </c>
      <c r="J11" s="37">
        <f t="shared" si="2"/>
        <v>300000</v>
      </c>
      <c r="K11" s="37">
        <f t="shared" si="2"/>
        <v>400000</v>
      </c>
      <c r="L11" s="37">
        <f t="shared" si="2"/>
        <v>500000</v>
      </c>
      <c r="M11" s="37">
        <f t="shared" si="2"/>
        <v>750000</v>
      </c>
      <c r="N11" s="37">
        <f t="shared" si="2"/>
        <v>1000000</v>
      </c>
      <c r="O11" s="37">
        <f t="shared" si="2"/>
        <v>1500000</v>
      </c>
      <c r="P11" s="37">
        <f t="shared" si="2"/>
        <v>2000000</v>
      </c>
      <c r="Q11" s="37">
        <f t="shared" si="2"/>
        <v>4000000</v>
      </c>
      <c r="R11" s="37">
        <f t="shared" si="2"/>
        <v>6000000</v>
      </c>
      <c r="S11" s="37">
        <f t="shared" si="2"/>
        <v>7500000</v>
      </c>
      <c r="T11" s="37">
        <f t="shared" si="2"/>
        <v>10000000</v>
      </c>
    </row>
    <row r="12" spans="2:20" ht="18" customHeight="1">
      <c r="B12" s="13" t="s">
        <v>30</v>
      </c>
      <c r="C12" s="46">
        <v>15000</v>
      </c>
      <c r="D12" s="46"/>
      <c r="E12" s="37">
        <f>E6*$C12</f>
        <v>0</v>
      </c>
      <c r="F12" s="37">
        <f aca="true" t="shared" si="3" ref="F12:T12">F6*$C12</f>
        <v>0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0</v>
      </c>
      <c r="M12" s="37">
        <f t="shared" si="3"/>
        <v>150000</v>
      </c>
      <c r="N12" s="37">
        <f t="shared" si="3"/>
        <v>375000</v>
      </c>
      <c r="O12" s="37">
        <f t="shared" si="3"/>
        <v>750000</v>
      </c>
      <c r="P12" s="37">
        <f t="shared" si="3"/>
        <v>1125000</v>
      </c>
      <c r="Q12" s="37">
        <f t="shared" si="3"/>
        <v>1500000</v>
      </c>
      <c r="R12" s="37">
        <f t="shared" si="3"/>
        <v>2250000</v>
      </c>
      <c r="S12" s="37">
        <f t="shared" si="3"/>
        <v>3000000</v>
      </c>
      <c r="T12" s="37">
        <f t="shared" si="3"/>
        <v>3750000</v>
      </c>
    </row>
    <row r="13" spans="2:20" ht="18" customHeight="1">
      <c r="B13" s="2" t="s">
        <v>96</v>
      </c>
      <c r="E13" s="47">
        <f>SUM(E10:E12)</f>
        <v>0</v>
      </c>
      <c r="F13" s="47">
        <f aca="true" t="shared" si="4" ref="F13:T13">SUM(F10:F12)</f>
        <v>150000</v>
      </c>
      <c r="G13" s="47">
        <f t="shared" si="4"/>
        <v>375000</v>
      </c>
      <c r="H13" s="47">
        <f t="shared" si="4"/>
        <v>750000</v>
      </c>
      <c r="I13" s="47">
        <f t="shared" si="4"/>
        <v>1700000</v>
      </c>
      <c r="J13" s="47">
        <f t="shared" si="4"/>
        <v>2550000</v>
      </c>
      <c r="K13" s="47">
        <f t="shared" si="4"/>
        <v>3400000</v>
      </c>
      <c r="L13" s="47">
        <f t="shared" si="4"/>
        <v>4250000</v>
      </c>
      <c r="M13" s="47">
        <f t="shared" si="4"/>
        <v>6525000</v>
      </c>
      <c r="N13" s="47">
        <f t="shared" si="4"/>
        <v>8875000</v>
      </c>
      <c r="O13" s="47">
        <f t="shared" si="4"/>
        <v>11625000</v>
      </c>
      <c r="P13" s="47">
        <f t="shared" si="4"/>
        <v>14375000</v>
      </c>
      <c r="Q13" s="47">
        <f t="shared" si="4"/>
        <v>16750000</v>
      </c>
      <c r="R13" s="47">
        <f t="shared" si="4"/>
        <v>17625000</v>
      </c>
      <c r="S13" s="47">
        <f t="shared" si="4"/>
        <v>19875000</v>
      </c>
      <c r="T13" s="47">
        <f t="shared" si="4"/>
        <v>21250000</v>
      </c>
    </row>
    <row r="15" ht="18" customHeight="1">
      <c r="A15" s="12" t="s">
        <v>33</v>
      </c>
    </row>
    <row r="16" spans="2:20" ht="18" customHeight="1">
      <c r="B16" s="13" t="s">
        <v>28</v>
      </c>
      <c r="C16" s="46">
        <v>2500</v>
      </c>
      <c r="D16" s="46"/>
      <c r="E16" s="15">
        <f>E4*$C16</f>
        <v>0</v>
      </c>
      <c r="F16" s="15">
        <f aca="true" t="shared" si="5" ref="F16:T16">F4*$C16</f>
        <v>50000</v>
      </c>
      <c r="G16" s="15">
        <f t="shared" si="5"/>
        <v>125000</v>
      </c>
      <c r="H16" s="15">
        <f t="shared" si="5"/>
        <v>250000</v>
      </c>
      <c r="I16" s="15">
        <f t="shared" si="5"/>
        <v>500000</v>
      </c>
      <c r="J16" s="15">
        <f t="shared" si="5"/>
        <v>750000</v>
      </c>
      <c r="K16" s="15">
        <f t="shared" si="5"/>
        <v>1000000</v>
      </c>
      <c r="L16" s="15">
        <f t="shared" si="5"/>
        <v>1250000</v>
      </c>
      <c r="M16" s="15">
        <f t="shared" si="5"/>
        <v>1875000</v>
      </c>
      <c r="N16" s="15">
        <f t="shared" si="5"/>
        <v>2500000</v>
      </c>
      <c r="O16" s="15">
        <f t="shared" si="5"/>
        <v>3125000</v>
      </c>
      <c r="P16" s="15">
        <f t="shared" si="5"/>
        <v>3750000</v>
      </c>
      <c r="Q16" s="15">
        <f t="shared" si="5"/>
        <v>3750000</v>
      </c>
      <c r="R16" s="15">
        <f t="shared" si="5"/>
        <v>3125000</v>
      </c>
      <c r="S16" s="15">
        <f t="shared" si="5"/>
        <v>3125000</v>
      </c>
      <c r="T16" s="15">
        <f t="shared" si="5"/>
        <v>2500000</v>
      </c>
    </row>
    <row r="17" spans="2:20" ht="18" customHeight="1">
      <c r="B17" s="13" t="s">
        <v>29</v>
      </c>
      <c r="C17" s="46">
        <v>3000</v>
      </c>
      <c r="D17" s="46"/>
      <c r="E17" s="15">
        <f>E5*$C17</f>
        <v>0</v>
      </c>
      <c r="F17" s="15">
        <f aca="true" t="shared" si="6" ref="F17:T17">F5*$C17</f>
        <v>0</v>
      </c>
      <c r="G17" s="15">
        <f t="shared" si="6"/>
        <v>0</v>
      </c>
      <c r="H17" s="15">
        <f t="shared" si="6"/>
        <v>0</v>
      </c>
      <c r="I17" s="15">
        <f t="shared" si="6"/>
        <v>60000</v>
      </c>
      <c r="J17" s="15">
        <f t="shared" si="6"/>
        <v>90000</v>
      </c>
      <c r="K17" s="15">
        <f t="shared" si="6"/>
        <v>120000</v>
      </c>
      <c r="L17" s="15">
        <f t="shared" si="6"/>
        <v>150000</v>
      </c>
      <c r="M17" s="15">
        <f t="shared" si="6"/>
        <v>225000</v>
      </c>
      <c r="N17" s="15">
        <f t="shared" si="6"/>
        <v>300000</v>
      </c>
      <c r="O17" s="15">
        <f t="shared" si="6"/>
        <v>450000</v>
      </c>
      <c r="P17" s="15">
        <f t="shared" si="6"/>
        <v>600000</v>
      </c>
      <c r="Q17" s="15">
        <f t="shared" si="6"/>
        <v>1200000</v>
      </c>
      <c r="R17" s="15">
        <f t="shared" si="6"/>
        <v>1800000</v>
      </c>
      <c r="S17" s="15">
        <f t="shared" si="6"/>
        <v>2250000</v>
      </c>
      <c r="T17" s="15">
        <f t="shared" si="6"/>
        <v>3000000</v>
      </c>
    </row>
    <row r="18" spans="2:20" ht="18" customHeight="1">
      <c r="B18" s="13" t="s">
        <v>30</v>
      </c>
      <c r="C18" s="46">
        <v>3500</v>
      </c>
      <c r="D18" s="46"/>
      <c r="E18" s="15">
        <f>E6*$C18</f>
        <v>0</v>
      </c>
      <c r="F18" s="15">
        <f aca="true" t="shared" si="7" ref="F18:T18">F6*$C18</f>
        <v>0</v>
      </c>
      <c r="G18" s="15">
        <f t="shared" si="7"/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15">
        <f t="shared" si="7"/>
        <v>35000</v>
      </c>
      <c r="N18" s="15">
        <f t="shared" si="7"/>
        <v>87500</v>
      </c>
      <c r="O18" s="15">
        <f t="shared" si="7"/>
        <v>175000</v>
      </c>
      <c r="P18" s="15">
        <f t="shared" si="7"/>
        <v>262500</v>
      </c>
      <c r="Q18" s="15">
        <f t="shared" si="7"/>
        <v>350000</v>
      </c>
      <c r="R18" s="15">
        <f t="shared" si="7"/>
        <v>525000</v>
      </c>
      <c r="S18" s="15">
        <f t="shared" si="7"/>
        <v>700000</v>
      </c>
      <c r="T18" s="15">
        <f t="shared" si="7"/>
        <v>875000</v>
      </c>
    </row>
    <row r="19" spans="2:20" ht="18" customHeight="1">
      <c r="B19" s="2" t="s">
        <v>3</v>
      </c>
      <c r="C19" s="36" t="s">
        <v>31</v>
      </c>
      <c r="D19" s="36"/>
      <c r="E19" s="48">
        <f>SUM(E16:E18)</f>
        <v>0</v>
      </c>
      <c r="F19" s="48">
        <f aca="true" t="shared" si="8" ref="F19:T19">SUM(F16:F18)</f>
        <v>50000</v>
      </c>
      <c r="G19" s="48">
        <f t="shared" si="8"/>
        <v>125000</v>
      </c>
      <c r="H19" s="48">
        <f t="shared" si="8"/>
        <v>250000</v>
      </c>
      <c r="I19" s="48">
        <f t="shared" si="8"/>
        <v>560000</v>
      </c>
      <c r="J19" s="48">
        <f t="shared" si="8"/>
        <v>840000</v>
      </c>
      <c r="K19" s="48">
        <f t="shared" si="8"/>
        <v>1120000</v>
      </c>
      <c r="L19" s="48">
        <f t="shared" si="8"/>
        <v>1400000</v>
      </c>
      <c r="M19" s="48">
        <f t="shared" si="8"/>
        <v>2135000</v>
      </c>
      <c r="N19" s="48">
        <f t="shared" si="8"/>
        <v>2887500</v>
      </c>
      <c r="O19" s="48">
        <f t="shared" si="8"/>
        <v>3750000</v>
      </c>
      <c r="P19" s="48">
        <f t="shared" si="8"/>
        <v>4612500</v>
      </c>
      <c r="Q19" s="48">
        <f t="shared" si="8"/>
        <v>5300000</v>
      </c>
      <c r="R19" s="48">
        <f t="shared" si="8"/>
        <v>5450000</v>
      </c>
      <c r="S19" s="48">
        <f t="shared" si="8"/>
        <v>6075000</v>
      </c>
      <c r="T19" s="48">
        <f t="shared" si="8"/>
        <v>6375000</v>
      </c>
    </row>
  </sheetData>
  <sheetProtection/>
  <printOptions gridLines="1" horizontalCentered="1"/>
  <pageMargins left="0.25" right="0.25" top="0.89" bottom="1.16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8515625" defaultRowHeight="15" customHeight="1"/>
  <cols>
    <col min="1" max="1" width="2.7109375" style="12" customWidth="1"/>
    <col min="2" max="2" width="12.7109375" style="13" bestFit="1" customWidth="1"/>
    <col min="3" max="3" width="6.7109375" style="13" bestFit="1" customWidth="1"/>
    <col min="4" max="4" width="2.00390625" style="13" customWidth="1"/>
    <col min="5" max="17" width="7.28125" style="30" customWidth="1"/>
    <col min="18" max="20" width="7.28125" style="16" customWidth="1"/>
    <col min="21" max="36" width="4.7109375" style="16" customWidth="1"/>
    <col min="37" max="37" width="9.28125" style="15" customWidth="1"/>
    <col min="38" max="38" width="14.421875" style="16" bestFit="1" customWidth="1"/>
    <col min="39" max="47" width="8.421875" style="16" bestFit="1" customWidth="1"/>
    <col min="48" max="54" width="9.8515625" style="16" bestFit="1" customWidth="1"/>
    <col min="55" max="16384" width="8.8515625" style="16" customWidth="1"/>
  </cols>
  <sheetData>
    <row r="1" spans="1:54" ht="15" customHeight="1">
      <c r="A1" s="12" t="s">
        <v>39</v>
      </c>
      <c r="E1" s="2" t="s">
        <v>46</v>
      </c>
      <c r="F1" s="2" t="s">
        <v>46</v>
      </c>
      <c r="G1" s="2" t="s">
        <v>46</v>
      </c>
      <c r="H1" s="2" t="s">
        <v>46</v>
      </c>
      <c r="I1" s="2" t="s">
        <v>46</v>
      </c>
      <c r="J1" s="2" t="s">
        <v>46</v>
      </c>
      <c r="K1" s="2" t="s">
        <v>46</v>
      </c>
      <c r="L1" s="2" t="s">
        <v>46</v>
      </c>
      <c r="M1" s="2" t="s">
        <v>46</v>
      </c>
      <c r="N1" s="2" t="s">
        <v>46</v>
      </c>
      <c r="O1" s="2" t="s">
        <v>46</v>
      </c>
      <c r="P1" s="2" t="s">
        <v>46</v>
      </c>
      <c r="Q1" s="2" t="s">
        <v>46</v>
      </c>
      <c r="R1" s="2" t="s">
        <v>46</v>
      </c>
      <c r="S1" s="2" t="s">
        <v>46</v>
      </c>
      <c r="T1" s="2" t="s">
        <v>46</v>
      </c>
      <c r="AK1" s="28" t="s">
        <v>48</v>
      </c>
      <c r="AM1" s="2" t="s">
        <v>47</v>
      </c>
      <c r="AN1" s="2" t="s">
        <v>47</v>
      </c>
      <c r="AO1" s="2" t="s">
        <v>47</v>
      </c>
      <c r="AP1" s="2" t="s">
        <v>47</v>
      </c>
      <c r="AQ1" s="2" t="s">
        <v>47</v>
      </c>
      <c r="AR1" s="2" t="s">
        <v>47</v>
      </c>
      <c r="AS1" s="2" t="s">
        <v>47</v>
      </c>
      <c r="AT1" s="2" t="s">
        <v>47</v>
      </c>
      <c r="AU1" s="2" t="s">
        <v>47</v>
      </c>
      <c r="AV1" s="2" t="s">
        <v>47</v>
      </c>
      <c r="AW1" s="2" t="s">
        <v>47</v>
      </c>
      <c r="AX1" s="2" t="s">
        <v>47</v>
      </c>
      <c r="AY1" s="2" t="s">
        <v>47</v>
      </c>
      <c r="AZ1" s="2" t="s">
        <v>47</v>
      </c>
      <c r="BA1" s="2" t="s">
        <v>47</v>
      </c>
      <c r="BB1" s="2" t="s">
        <v>47</v>
      </c>
    </row>
    <row r="2" spans="5:54" s="2" customFormat="1" ht="15" customHeight="1">
      <c r="E2" s="2" t="s">
        <v>70</v>
      </c>
      <c r="F2" s="2" t="s">
        <v>71</v>
      </c>
      <c r="G2" s="2" t="s">
        <v>72</v>
      </c>
      <c r="H2" s="2" t="s">
        <v>73</v>
      </c>
      <c r="I2" s="2" t="s">
        <v>70</v>
      </c>
      <c r="J2" s="2" t="s">
        <v>71</v>
      </c>
      <c r="K2" s="2" t="s">
        <v>72</v>
      </c>
      <c r="L2" s="2" t="s">
        <v>73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70</v>
      </c>
      <c r="R2" s="2" t="s">
        <v>71</v>
      </c>
      <c r="S2" s="2" t="s">
        <v>72</v>
      </c>
      <c r="T2" s="2" t="s">
        <v>73</v>
      </c>
      <c r="AK2" s="28" t="s">
        <v>49</v>
      </c>
      <c r="AM2" s="2" t="s">
        <v>70</v>
      </c>
      <c r="AN2" s="2" t="s">
        <v>71</v>
      </c>
      <c r="AO2" s="2" t="s">
        <v>72</v>
      </c>
      <c r="AP2" s="2" t="s">
        <v>73</v>
      </c>
      <c r="AQ2" s="2" t="s">
        <v>70</v>
      </c>
      <c r="AR2" s="2" t="s">
        <v>71</v>
      </c>
      <c r="AS2" s="2" t="s">
        <v>72</v>
      </c>
      <c r="AT2" s="2" t="s">
        <v>73</v>
      </c>
      <c r="AU2" s="2" t="s">
        <v>70</v>
      </c>
      <c r="AV2" s="2" t="s">
        <v>71</v>
      </c>
      <c r="AW2" s="2" t="s">
        <v>72</v>
      </c>
      <c r="AX2" s="2" t="s">
        <v>73</v>
      </c>
      <c r="AY2" s="2" t="s">
        <v>70</v>
      </c>
      <c r="AZ2" s="2" t="s">
        <v>71</v>
      </c>
      <c r="BA2" s="2" t="s">
        <v>72</v>
      </c>
      <c r="BB2" s="2" t="s">
        <v>73</v>
      </c>
    </row>
    <row r="3" spans="5:54" s="2" customFormat="1" ht="15" customHeight="1">
      <c r="E3" s="2" t="s">
        <v>27</v>
      </c>
      <c r="F3" s="2" t="s">
        <v>27</v>
      </c>
      <c r="G3" s="2" t="s">
        <v>27</v>
      </c>
      <c r="H3" s="2" t="s">
        <v>27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35</v>
      </c>
      <c r="N3" s="2" t="s">
        <v>35</v>
      </c>
      <c r="O3" s="2" t="s">
        <v>35</v>
      </c>
      <c r="P3" s="2" t="s">
        <v>35</v>
      </c>
      <c r="Q3" s="2" t="s">
        <v>36</v>
      </c>
      <c r="R3" s="2" t="s">
        <v>36</v>
      </c>
      <c r="S3" s="2" t="s">
        <v>36</v>
      </c>
      <c r="T3" s="2" t="s">
        <v>36</v>
      </c>
      <c r="AK3" s="28"/>
      <c r="AM3" s="2" t="s">
        <v>27</v>
      </c>
      <c r="AN3" s="2" t="s">
        <v>27</v>
      </c>
      <c r="AO3" s="2" t="s">
        <v>27</v>
      </c>
      <c r="AP3" s="2" t="s">
        <v>27</v>
      </c>
      <c r="AQ3" s="2" t="s">
        <v>34</v>
      </c>
      <c r="AR3" s="2" t="s">
        <v>34</v>
      </c>
      <c r="AS3" s="2" t="s">
        <v>34</v>
      </c>
      <c r="AT3" s="2" t="s">
        <v>34</v>
      </c>
      <c r="AU3" s="2" t="s">
        <v>35</v>
      </c>
      <c r="AV3" s="2" t="s">
        <v>35</v>
      </c>
      <c r="AW3" s="2" t="s">
        <v>35</v>
      </c>
      <c r="AX3" s="2" t="s">
        <v>35</v>
      </c>
      <c r="AY3" s="2" t="s">
        <v>36</v>
      </c>
      <c r="AZ3" s="2" t="s">
        <v>36</v>
      </c>
      <c r="BA3" s="2" t="s">
        <v>36</v>
      </c>
      <c r="BB3" s="2" t="s">
        <v>36</v>
      </c>
    </row>
    <row r="4" spans="37:54" s="2" customFormat="1" ht="15" customHeight="1">
      <c r="AK4" s="28"/>
      <c r="AL4" s="2" t="s">
        <v>50</v>
      </c>
      <c r="AM4" s="29">
        <v>1.15</v>
      </c>
      <c r="AN4" s="29">
        <v>1.15</v>
      </c>
      <c r="AO4" s="29">
        <v>1.15</v>
      </c>
      <c r="AP4" s="29">
        <v>1.15</v>
      </c>
      <c r="AQ4" s="29">
        <f aca="true" t="shared" si="0" ref="AQ4:BB4">AP4+0.02</f>
        <v>1.17</v>
      </c>
      <c r="AR4" s="29">
        <f t="shared" si="0"/>
        <v>1.19</v>
      </c>
      <c r="AS4" s="29">
        <f t="shared" si="0"/>
        <v>1.21</v>
      </c>
      <c r="AT4" s="29">
        <f t="shared" si="0"/>
        <v>1.23</v>
      </c>
      <c r="AU4" s="29">
        <f t="shared" si="0"/>
        <v>1.25</v>
      </c>
      <c r="AV4" s="29">
        <f t="shared" si="0"/>
        <v>1.27</v>
      </c>
      <c r="AW4" s="29">
        <f t="shared" si="0"/>
        <v>1.29</v>
      </c>
      <c r="AX4" s="29">
        <f t="shared" si="0"/>
        <v>1.31</v>
      </c>
      <c r="AY4" s="29">
        <f t="shared" si="0"/>
        <v>1.33</v>
      </c>
      <c r="AZ4" s="29">
        <f t="shared" si="0"/>
        <v>1.35</v>
      </c>
      <c r="BA4" s="29">
        <f t="shared" si="0"/>
        <v>1.37</v>
      </c>
      <c r="BB4" s="29">
        <f t="shared" si="0"/>
        <v>1.3900000000000001</v>
      </c>
    </row>
    <row r="5" ht="15" customHeight="1">
      <c r="A5" s="12" t="s">
        <v>4</v>
      </c>
    </row>
    <row r="6" spans="2:54" ht="15" customHeight="1">
      <c r="B6" s="13" t="s">
        <v>5</v>
      </c>
      <c r="C6" s="31" t="s">
        <v>32</v>
      </c>
      <c r="D6" s="31"/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  <c r="S6" s="32">
        <v>1</v>
      </c>
      <c r="T6" s="32">
        <v>1</v>
      </c>
      <c r="AK6" s="20">
        <v>150000</v>
      </c>
      <c r="AM6" s="33">
        <f>E6*($AK6/4)*AM$4</f>
        <v>43125</v>
      </c>
      <c r="AN6" s="33">
        <f aca="true" t="shared" si="1" ref="AN6:BB6">F6*($AK6/4)*AN$4</f>
        <v>43125</v>
      </c>
      <c r="AO6" s="33">
        <f t="shared" si="1"/>
        <v>43125</v>
      </c>
      <c r="AP6" s="33">
        <f t="shared" si="1"/>
        <v>43125</v>
      </c>
      <c r="AQ6" s="33">
        <f t="shared" si="1"/>
        <v>43875</v>
      </c>
      <c r="AR6" s="33">
        <f t="shared" si="1"/>
        <v>44625</v>
      </c>
      <c r="AS6" s="33">
        <f t="shared" si="1"/>
        <v>45375</v>
      </c>
      <c r="AT6" s="33">
        <f t="shared" si="1"/>
        <v>46125</v>
      </c>
      <c r="AU6" s="33">
        <f t="shared" si="1"/>
        <v>46875</v>
      </c>
      <c r="AV6" s="33">
        <f t="shared" si="1"/>
        <v>47625</v>
      </c>
      <c r="AW6" s="33">
        <f t="shared" si="1"/>
        <v>48375</v>
      </c>
      <c r="AX6" s="33">
        <f t="shared" si="1"/>
        <v>49125</v>
      </c>
      <c r="AY6" s="33">
        <f t="shared" si="1"/>
        <v>49875</v>
      </c>
      <c r="AZ6" s="33">
        <f t="shared" si="1"/>
        <v>50625</v>
      </c>
      <c r="BA6" s="33">
        <f t="shared" si="1"/>
        <v>51375.00000000001</v>
      </c>
      <c r="BB6" s="33">
        <f t="shared" si="1"/>
        <v>52125.00000000001</v>
      </c>
    </row>
    <row r="7" spans="2:54" ht="15" customHeight="1">
      <c r="B7" s="13" t="s">
        <v>7</v>
      </c>
      <c r="C7" s="31" t="s">
        <v>32</v>
      </c>
      <c r="D7" s="31"/>
      <c r="E7" s="32">
        <v>4</v>
      </c>
      <c r="F7" s="32">
        <v>8</v>
      </c>
      <c r="G7" s="32">
        <v>10</v>
      </c>
      <c r="H7" s="32">
        <v>12</v>
      </c>
      <c r="I7" s="32">
        <v>15</v>
      </c>
      <c r="J7" s="32">
        <v>20</v>
      </c>
      <c r="K7" s="32">
        <v>25</v>
      </c>
      <c r="L7" s="32">
        <v>30</v>
      </c>
      <c r="M7" s="32">
        <v>40</v>
      </c>
      <c r="N7" s="32">
        <v>45</v>
      </c>
      <c r="O7" s="32">
        <v>50</v>
      </c>
      <c r="P7" s="32">
        <v>60</v>
      </c>
      <c r="Q7" s="32">
        <v>65</v>
      </c>
      <c r="R7" s="32">
        <v>70</v>
      </c>
      <c r="S7" s="32">
        <v>75</v>
      </c>
      <c r="T7" s="32">
        <v>80</v>
      </c>
      <c r="AK7" s="20">
        <v>75000</v>
      </c>
      <c r="AM7" s="33">
        <f>E7*($AK7/4)*AM$4</f>
        <v>86250</v>
      </c>
      <c r="AN7" s="33">
        <f aca="true" t="shared" si="2" ref="AN7:BB9">F7*($AK7/4)*AN$4</f>
        <v>172500</v>
      </c>
      <c r="AO7" s="33">
        <f t="shared" si="2"/>
        <v>215624.99999999997</v>
      </c>
      <c r="AP7" s="33">
        <f t="shared" si="2"/>
        <v>258749.99999999997</v>
      </c>
      <c r="AQ7" s="33">
        <f t="shared" si="2"/>
        <v>329062.5</v>
      </c>
      <c r="AR7" s="33">
        <f t="shared" si="2"/>
        <v>446250</v>
      </c>
      <c r="AS7" s="33">
        <f t="shared" si="2"/>
        <v>567187.5</v>
      </c>
      <c r="AT7" s="33">
        <f t="shared" si="2"/>
        <v>691875</v>
      </c>
      <c r="AU7" s="33">
        <f t="shared" si="2"/>
        <v>937500</v>
      </c>
      <c r="AV7" s="33">
        <f t="shared" si="2"/>
        <v>1071562.5</v>
      </c>
      <c r="AW7" s="33">
        <f t="shared" si="2"/>
        <v>1209375</v>
      </c>
      <c r="AX7" s="33">
        <f t="shared" si="2"/>
        <v>1473750</v>
      </c>
      <c r="AY7" s="33">
        <f t="shared" si="2"/>
        <v>1620937.5</v>
      </c>
      <c r="AZ7" s="33">
        <f t="shared" si="2"/>
        <v>1771875.0000000002</v>
      </c>
      <c r="BA7" s="33">
        <f t="shared" si="2"/>
        <v>1926562.5000000002</v>
      </c>
      <c r="BB7" s="33">
        <f t="shared" si="2"/>
        <v>2085000.0000000002</v>
      </c>
    </row>
    <row r="8" spans="2:54" ht="15" customHeight="1">
      <c r="B8" s="13" t="s">
        <v>8</v>
      </c>
      <c r="C8" s="31" t="s">
        <v>32</v>
      </c>
      <c r="D8" s="31"/>
      <c r="E8" s="32">
        <v>0</v>
      </c>
      <c r="F8" s="32">
        <v>1</v>
      </c>
      <c r="G8" s="32">
        <v>1</v>
      </c>
      <c r="H8" s="32">
        <v>2</v>
      </c>
      <c r="I8" s="32">
        <v>2</v>
      </c>
      <c r="J8" s="32">
        <v>4</v>
      </c>
      <c r="K8" s="32">
        <v>4</v>
      </c>
      <c r="L8" s="32">
        <v>4</v>
      </c>
      <c r="M8" s="32">
        <v>5</v>
      </c>
      <c r="N8" s="32">
        <v>5</v>
      </c>
      <c r="O8" s="32">
        <v>5</v>
      </c>
      <c r="P8" s="32">
        <v>5</v>
      </c>
      <c r="Q8" s="32">
        <v>6</v>
      </c>
      <c r="R8" s="32">
        <v>6</v>
      </c>
      <c r="S8" s="32">
        <v>6</v>
      </c>
      <c r="T8" s="32">
        <v>6</v>
      </c>
      <c r="AK8" s="20">
        <v>60000</v>
      </c>
      <c r="AM8" s="33">
        <f>E8*($AK8/4)*AM$4</f>
        <v>0</v>
      </c>
      <c r="AN8" s="33">
        <f t="shared" si="2"/>
        <v>17250</v>
      </c>
      <c r="AO8" s="33">
        <f t="shared" si="2"/>
        <v>17250</v>
      </c>
      <c r="AP8" s="33">
        <f t="shared" si="2"/>
        <v>34500</v>
      </c>
      <c r="AQ8" s="33">
        <f t="shared" si="2"/>
        <v>35100</v>
      </c>
      <c r="AR8" s="33">
        <f t="shared" si="2"/>
        <v>71400</v>
      </c>
      <c r="AS8" s="33">
        <f t="shared" si="2"/>
        <v>72600</v>
      </c>
      <c r="AT8" s="33">
        <f t="shared" si="2"/>
        <v>73800</v>
      </c>
      <c r="AU8" s="33">
        <f t="shared" si="2"/>
        <v>93750</v>
      </c>
      <c r="AV8" s="33">
        <f t="shared" si="2"/>
        <v>95250</v>
      </c>
      <c r="AW8" s="33">
        <f t="shared" si="2"/>
        <v>96750</v>
      </c>
      <c r="AX8" s="33">
        <f t="shared" si="2"/>
        <v>98250</v>
      </c>
      <c r="AY8" s="33">
        <f t="shared" si="2"/>
        <v>119700</v>
      </c>
      <c r="AZ8" s="33">
        <f t="shared" si="2"/>
        <v>121500.00000000001</v>
      </c>
      <c r="BA8" s="33">
        <f t="shared" si="2"/>
        <v>123300.00000000001</v>
      </c>
      <c r="BB8" s="33">
        <f t="shared" si="2"/>
        <v>125100.00000000001</v>
      </c>
    </row>
    <row r="9" spans="2:54" ht="15" customHeight="1">
      <c r="B9" s="13" t="s">
        <v>37</v>
      </c>
      <c r="C9" s="31" t="s">
        <v>32</v>
      </c>
      <c r="D9" s="31"/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AK9" s="20">
        <v>80000</v>
      </c>
      <c r="AM9" s="33">
        <f>E9*($AK9/4)*AM$4</f>
        <v>0</v>
      </c>
      <c r="AN9" s="33">
        <f t="shared" si="2"/>
        <v>0</v>
      </c>
      <c r="AO9" s="33">
        <f t="shared" si="2"/>
        <v>0</v>
      </c>
      <c r="AP9" s="33">
        <f t="shared" si="2"/>
        <v>0</v>
      </c>
      <c r="AQ9" s="33">
        <f t="shared" si="2"/>
        <v>0</v>
      </c>
      <c r="AR9" s="33">
        <f t="shared" si="2"/>
        <v>0</v>
      </c>
      <c r="AS9" s="33">
        <f t="shared" si="2"/>
        <v>0</v>
      </c>
      <c r="AT9" s="33">
        <f t="shared" si="2"/>
        <v>0</v>
      </c>
      <c r="AU9" s="33">
        <f t="shared" si="2"/>
        <v>0</v>
      </c>
      <c r="AV9" s="33">
        <f t="shared" si="2"/>
        <v>0</v>
      </c>
      <c r="AW9" s="33">
        <f t="shared" si="2"/>
        <v>0</v>
      </c>
      <c r="AX9" s="33">
        <f t="shared" si="2"/>
        <v>0</v>
      </c>
      <c r="AY9" s="33">
        <f t="shared" si="2"/>
        <v>0</v>
      </c>
      <c r="AZ9" s="33">
        <f t="shared" si="2"/>
        <v>0</v>
      </c>
      <c r="BA9" s="33">
        <f t="shared" si="2"/>
        <v>0</v>
      </c>
      <c r="BB9" s="33">
        <f t="shared" si="2"/>
        <v>0</v>
      </c>
    </row>
    <row r="10" spans="2:54" s="12" customFormat="1" ht="15" customHeight="1">
      <c r="B10" s="2" t="s">
        <v>9</v>
      </c>
      <c r="C10" s="2"/>
      <c r="D10" s="2"/>
      <c r="E10" s="35">
        <f aca="true" t="shared" si="3" ref="E10:P10">SUM(E6:E9)</f>
        <v>5</v>
      </c>
      <c r="F10" s="35">
        <f t="shared" si="3"/>
        <v>10</v>
      </c>
      <c r="G10" s="35">
        <f t="shared" si="3"/>
        <v>12</v>
      </c>
      <c r="H10" s="35">
        <f t="shared" si="3"/>
        <v>15</v>
      </c>
      <c r="I10" s="35">
        <f t="shared" si="3"/>
        <v>18</v>
      </c>
      <c r="J10" s="35">
        <f t="shared" si="3"/>
        <v>25</v>
      </c>
      <c r="K10" s="35">
        <f t="shared" si="3"/>
        <v>30</v>
      </c>
      <c r="L10" s="35">
        <f t="shared" si="3"/>
        <v>35</v>
      </c>
      <c r="M10" s="35">
        <f t="shared" si="3"/>
        <v>46</v>
      </c>
      <c r="N10" s="35">
        <f t="shared" si="3"/>
        <v>51</v>
      </c>
      <c r="O10" s="35">
        <f t="shared" si="3"/>
        <v>56</v>
      </c>
      <c r="P10" s="35">
        <f t="shared" si="3"/>
        <v>66</v>
      </c>
      <c r="Q10" s="35">
        <f>SUM(Q6:Q9)</f>
        <v>72</v>
      </c>
      <c r="R10" s="35">
        <f>SUM(R6:R9)</f>
        <v>77</v>
      </c>
      <c r="S10" s="35">
        <f>SUM(S6:S9)</f>
        <v>82</v>
      </c>
      <c r="T10" s="35">
        <f>SUM(T6:T9)</f>
        <v>87</v>
      </c>
      <c r="AK10" s="27"/>
      <c r="AL10" s="22" t="s">
        <v>51</v>
      </c>
      <c r="AM10" s="51">
        <f>SUM(AM6:AM9)</f>
        <v>129375</v>
      </c>
      <c r="AN10" s="51">
        <f aca="true" t="shared" si="4" ref="AN10:BB10">SUM(AN6:AN9)</f>
        <v>232875</v>
      </c>
      <c r="AO10" s="51">
        <f t="shared" si="4"/>
        <v>276000</v>
      </c>
      <c r="AP10" s="51">
        <f t="shared" si="4"/>
        <v>336375</v>
      </c>
      <c r="AQ10" s="51">
        <f t="shared" si="4"/>
        <v>408037.5</v>
      </c>
      <c r="AR10" s="51">
        <f t="shared" si="4"/>
        <v>562275</v>
      </c>
      <c r="AS10" s="51">
        <f t="shared" si="4"/>
        <v>685162.5</v>
      </c>
      <c r="AT10" s="51">
        <f t="shared" si="4"/>
        <v>811800</v>
      </c>
      <c r="AU10" s="51">
        <f t="shared" si="4"/>
        <v>1078125</v>
      </c>
      <c r="AV10" s="51">
        <f t="shared" si="4"/>
        <v>1214437.5</v>
      </c>
      <c r="AW10" s="51">
        <f t="shared" si="4"/>
        <v>1354500</v>
      </c>
      <c r="AX10" s="51">
        <f t="shared" si="4"/>
        <v>1621125</v>
      </c>
      <c r="AY10" s="51">
        <f t="shared" si="4"/>
        <v>1790512.5</v>
      </c>
      <c r="AZ10" s="51">
        <f t="shared" si="4"/>
        <v>1944000.0000000002</v>
      </c>
      <c r="BA10" s="51">
        <f t="shared" si="4"/>
        <v>2101237.5000000005</v>
      </c>
      <c r="BB10" s="51">
        <f t="shared" si="4"/>
        <v>2262225.0000000005</v>
      </c>
    </row>
    <row r="11" spans="18:20" ht="15" customHeight="1">
      <c r="R11" s="30"/>
      <c r="S11" s="30"/>
      <c r="T11" s="30"/>
    </row>
    <row r="12" spans="1:20" ht="15" customHeight="1">
      <c r="A12" s="12" t="s">
        <v>10</v>
      </c>
      <c r="R12" s="30"/>
      <c r="S12" s="30"/>
      <c r="T12" s="30"/>
    </row>
    <row r="13" spans="2:54" ht="15" customHeight="1">
      <c r="B13" s="13" t="s">
        <v>11</v>
      </c>
      <c r="C13" s="31" t="s">
        <v>32</v>
      </c>
      <c r="D13" s="31"/>
      <c r="E13" s="32">
        <v>1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1</v>
      </c>
      <c r="S13" s="32">
        <v>1</v>
      </c>
      <c r="T13" s="32">
        <v>1</v>
      </c>
      <c r="AK13" s="20">
        <v>125000</v>
      </c>
      <c r="AM13" s="33">
        <f aca="true" t="shared" si="5" ref="AM13:BB16">E13*($AK13/4)*AM$4</f>
        <v>35937.5</v>
      </c>
      <c r="AN13" s="33">
        <f t="shared" si="5"/>
        <v>35937.5</v>
      </c>
      <c r="AO13" s="33">
        <f t="shared" si="5"/>
        <v>35937.5</v>
      </c>
      <c r="AP13" s="33">
        <f t="shared" si="5"/>
        <v>35937.5</v>
      </c>
      <c r="AQ13" s="33">
        <f t="shared" si="5"/>
        <v>36562.5</v>
      </c>
      <c r="AR13" s="33">
        <f t="shared" si="5"/>
        <v>37187.5</v>
      </c>
      <c r="AS13" s="33">
        <f t="shared" si="5"/>
        <v>37812.5</v>
      </c>
      <c r="AT13" s="33">
        <f t="shared" si="5"/>
        <v>38437.5</v>
      </c>
      <c r="AU13" s="33">
        <f t="shared" si="5"/>
        <v>39062.5</v>
      </c>
      <c r="AV13" s="33">
        <f t="shared" si="5"/>
        <v>39687.5</v>
      </c>
      <c r="AW13" s="33">
        <f t="shared" si="5"/>
        <v>40312.5</v>
      </c>
      <c r="AX13" s="33">
        <f t="shared" si="5"/>
        <v>40937.5</v>
      </c>
      <c r="AY13" s="33">
        <f t="shared" si="5"/>
        <v>41562.5</v>
      </c>
      <c r="AZ13" s="33">
        <f t="shared" si="5"/>
        <v>42187.5</v>
      </c>
      <c r="BA13" s="33">
        <f t="shared" si="5"/>
        <v>42812.5</v>
      </c>
      <c r="BB13" s="33">
        <f t="shared" si="5"/>
        <v>43437.50000000001</v>
      </c>
    </row>
    <row r="14" spans="2:54" ht="15" customHeight="1">
      <c r="B14" s="13" t="s">
        <v>12</v>
      </c>
      <c r="C14" s="31" t="s">
        <v>32</v>
      </c>
      <c r="D14" s="31"/>
      <c r="E14" s="32">
        <v>1</v>
      </c>
      <c r="F14" s="32">
        <v>1</v>
      </c>
      <c r="G14" s="32">
        <v>2</v>
      </c>
      <c r="H14" s="32">
        <v>2</v>
      </c>
      <c r="I14" s="32">
        <v>3</v>
      </c>
      <c r="J14" s="32">
        <v>3</v>
      </c>
      <c r="K14" s="32">
        <v>4</v>
      </c>
      <c r="L14" s="32">
        <v>4</v>
      </c>
      <c r="M14" s="32">
        <v>5</v>
      </c>
      <c r="N14" s="32">
        <v>5</v>
      </c>
      <c r="O14" s="32">
        <v>5</v>
      </c>
      <c r="P14" s="32">
        <v>5</v>
      </c>
      <c r="Q14" s="32">
        <v>6</v>
      </c>
      <c r="R14" s="32">
        <v>8</v>
      </c>
      <c r="S14" s="32">
        <v>10</v>
      </c>
      <c r="T14" s="32">
        <v>12</v>
      </c>
      <c r="AK14" s="20">
        <v>95000</v>
      </c>
      <c r="AM14" s="33">
        <f t="shared" si="5"/>
        <v>27312.499999999996</v>
      </c>
      <c r="AN14" s="33">
        <f t="shared" si="5"/>
        <v>27312.499999999996</v>
      </c>
      <c r="AO14" s="33">
        <f t="shared" si="5"/>
        <v>54624.99999999999</v>
      </c>
      <c r="AP14" s="33">
        <f t="shared" si="5"/>
        <v>54624.99999999999</v>
      </c>
      <c r="AQ14" s="33">
        <f t="shared" si="5"/>
        <v>83362.5</v>
      </c>
      <c r="AR14" s="33">
        <f t="shared" si="5"/>
        <v>84787.5</v>
      </c>
      <c r="AS14" s="33">
        <f t="shared" si="5"/>
        <v>114950</v>
      </c>
      <c r="AT14" s="33">
        <f t="shared" si="5"/>
        <v>116850</v>
      </c>
      <c r="AU14" s="33">
        <f t="shared" si="5"/>
        <v>148437.5</v>
      </c>
      <c r="AV14" s="33">
        <f t="shared" si="5"/>
        <v>150812.5</v>
      </c>
      <c r="AW14" s="33">
        <f t="shared" si="5"/>
        <v>153187.5</v>
      </c>
      <c r="AX14" s="33">
        <f t="shared" si="5"/>
        <v>155562.5</v>
      </c>
      <c r="AY14" s="33">
        <f t="shared" si="5"/>
        <v>189525</v>
      </c>
      <c r="AZ14" s="33">
        <f t="shared" si="5"/>
        <v>256500.00000000003</v>
      </c>
      <c r="BA14" s="33">
        <f t="shared" si="5"/>
        <v>325375</v>
      </c>
      <c r="BB14" s="33">
        <f t="shared" si="5"/>
        <v>396150.00000000006</v>
      </c>
    </row>
    <row r="15" spans="2:54" ht="15" customHeight="1">
      <c r="B15" s="13" t="s">
        <v>83</v>
      </c>
      <c r="C15" s="31" t="s">
        <v>32</v>
      </c>
      <c r="D15" s="31"/>
      <c r="E15" s="32">
        <v>0</v>
      </c>
      <c r="F15" s="32">
        <v>0</v>
      </c>
      <c r="G15" s="32">
        <v>1</v>
      </c>
      <c r="H15" s="32">
        <v>1</v>
      </c>
      <c r="I15" s="32">
        <v>2</v>
      </c>
      <c r="J15" s="32">
        <v>2</v>
      </c>
      <c r="K15" s="32">
        <v>2</v>
      </c>
      <c r="L15" s="32">
        <v>2</v>
      </c>
      <c r="M15" s="32">
        <v>3</v>
      </c>
      <c r="N15" s="32">
        <v>3</v>
      </c>
      <c r="O15" s="32">
        <v>4</v>
      </c>
      <c r="P15" s="32">
        <v>4</v>
      </c>
      <c r="Q15" s="32">
        <v>5</v>
      </c>
      <c r="R15" s="32">
        <v>5</v>
      </c>
      <c r="S15" s="32">
        <v>6</v>
      </c>
      <c r="T15" s="32">
        <v>6</v>
      </c>
      <c r="AK15" s="20">
        <v>75000</v>
      </c>
      <c r="AM15" s="33">
        <f t="shared" si="5"/>
        <v>0</v>
      </c>
      <c r="AN15" s="33">
        <f t="shared" si="5"/>
        <v>0</v>
      </c>
      <c r="AO15" s="33">
        <f t="shared" si="5"/>
        <v>21562.5</v>
      </c>
      <c r="AP15" s="33">
        <f t="shared" si="5"/>
        <v>21562.5</v>
      </c>
      <c r="AQ15" s="33">
        <f t="shared" si="5"/>
        <v>43875</v>
      </c>
      <c r="AR15" s="33">
        <f t="shared" si="5"/>
        <v>44625</v>
      </c>
      <c r="AS15" s="33">
        <f t="shared" si="5"/>
        <v>45375</v>
      </c>
      <c r="AT15" s="33">
        <f t="shared" si="5"/>
        <v>46125</v>
      </c>
      <c r="AU15" s="33">
        <f t="shared" si="5"/>
        <v>70312.5</v>
      </c>
      <c r="AV15" s="33">
        <f t="shared" si="5"/>
        <v>71437.5</v>
      </c>
      <c r="AW15" s="33">
        <f t="shared" si="5"/>
        <v>96750</v>
      </c>
      <c r="AX15" s="33">
        <f t="shared" si="5"/>
        <v>98250</v>
      </c>
      <c r="AY15" s="33">
        <f t="shared" si="5"/>
        <v>124687.5</v>
      </c>
      <c r="AZ15" s="33">
        <f t="shared" si="5"/>
        <v>126562.50000000001</v>
      </c>
      <c r="BA15" s="33">
        <f t="shared" si="5"/>
        <v>154125</v>
      </c>
      <c r="BB15" s="33">
        <f t="shared" si="5"/>
        <v>156375</v>
      </c>
    </row>
    <row r="16" spans="2:54" ht="15" customHeight="1">
      <c r="B16" s="13" t="s">
        <v>37</v>
      </c>
      <c r="C16" s="31" t="s">
        <v>32</v>
      </c>
      <c r="D16" s="31"/>
      <c r="E16" s="34">
        <v>1</v>
      </c>
      <c r="F16" s="34">
        <v>1</v>
      </c>
      <c r="G16" s="34">
        <v>1</v>
      </c>
      <c r="H16" s="34">
        <v>2</v>
      </c>
      <c r="I16" s="34">
        <v>2</v>
      </c>
      <c r="J16" s="34">
        <v>2</v>
      </c>
      <c r="K16" s="34">
        <v>3</v>
      </c>
      <c r="L16" s="34">
        <v>3</v>
      </c>
      <c r="M16" s="34">
        <v>3</v>
      </c>
      <c r="N16" s="34">
        <v>4</v>
      </c>
      <c r="O16" s="34">
        <v>4</v>
      </c>
      <c r="P16" s="34">
        <v>4</v>
      </c>
      <c r="Q16" s="34">
        <v>5</v>
      </c>
      <c r="R16" s="34">
        <v>5</v>
      </c>
      <c r="S16" s="34">
        <v>6</v>
      </c>
      <c r="T16" s="34">
        <v>6</v>
      </c>
      <c r="AK16" s="20">
        <v>80000</v>
      </c>
      <c r="AM16" s="33">
        <f t="shared" si="5"/>
        <v>23000</v>
      </c>
      <c r="AN16" s="33">
        <f t="shared" si="5"/>
        <v>23000</v>
      </c>
      <c r="AO16" s="33">
        <f t="shared" si="5"/>
        <v>23000</v>
      </c>
      <c r="AP16" s="33">
        <f t="shared" si="5"/>
        <v>46000</v>
      </c>
      <c r="AQ16" s="33">
        <f t="shared" si="5"/>
        <v>46800</v>
      </c>
      <c r="AR16" s="33">
        <f t="shared" si="5"/>
        <v>47600</v>
      </c>
      <c r="AS16" s="33">
        <f t="shared" si="5"/>
        <v>72600</v>
      </c>
      <c r="AT16" s="33">
        <f t="shared" si="5"/>
        <v>73800</v>
      </c>
      <c r="AU16" s="33">
        <f t="shared" si="5"/>
        <v>75000</v>
      </c>
      <c r="AV16" s="33">
        <f t="shared" si="5"/>
        <v>101600</v>
      </c>
      <c r="AW16" s="33">
        <f t="shared" si="5"/>
        <v>103200</v>
      </c>
      <c r="AX16" s="33">
        <f t="shared" si="5"/>
        <v>104800</v>
      </c>
      <c r="AY16" s="33">
        <f t="shared" si="5"/>
        <v>133000</v>
      </c>
      <c r="AZ16" s="33">
        <f t="shared" si="5"/>
        <v>135000</v>
      </c>
      <c r="BA16" s="33">
        <f t="shared" si="5"/>
        <v>164400</v>
      </c>
      <c r="BB16" s="33">
        <f t="shared" si="5"/>
        <v>166800.00000000003</v>
      </c>
    </row>
    <row r="17" spans="2:54" s="12" customFormat="1" ht="15" customHeight="1">
      <c r="B17" s="2" t="s">
        <v>13</v>
      </c>
      <c r="C17" s="2"/>
      <c r="D17" s="2"/>
      <c r="E17" s="35">
        <f aca="true" t="shared" si="6" ref="E17:P17">SUM(E13:E16)</f>
        <v>3</v>
      </c>
      <c r="F17" s="35">
        <f t="shared" si="6"/>
        <v>3</v>
      </c>
      <c r="G17" s="35">
        <f t="shared" si="6"/>
        <v>5</v>
      </c>
      <c r="H17" s="35">
        <f t="shared" si="6"/>
        <v>6</v>
      </c>
      <c r="I17" s="35">
        <f t="shared" si="6"/>
        <v>8</v>
      </c>
      <c r="J17" s="35">
        <f t="shared" si="6"/>
        <v>8</v>
      </c>
      <c r="K17" s="35">
        <f t="shared" si="6"/>
        <v>10</v>
      </c>
      <c r="L17" s="35">
        <f t="shared" si="6"/>
        <v>10</v>
      </c>
      <c r="M17" s="35">
        <f t="shared" si="6"/>
        <v>12</v>
      </c>
      <c r="N17" s="35">
        <f t="shared" si="6"/>
        <v>13</v>
      </c>
      <c r="O17" s="35">
        <f t="shared" si="6"/>
        <v>14</v>
      </c>
      <c r="P17" s="35">
        <f t="shared" si="6"/>
        <v>14</v>
      </c>
      <c r="Q17" s="35">
        <f>SUM(Q13:Q16)</f>
        <v>17</v>
      </c>
      <c r="R17" s="35">
        <f>SUM(R13:R16)</f>
        <v>19</v>
      </c>
      <c r="S17" s="35">
        <f>SUM(S13:S16)</f>
        <v>23</v>
      </c>
      <c r="T17" s="35">
        <f>SUM(T13:T16)</f>
        <v>25</v>
      </c>
      <c r="AK17" s="27"/>
      <c r="AL17" s="22" t="s">
        <v>51</v>
      </c>
      <c r="AM17" s="51">
        <f>SUM(AM13:AM16)</f>
        <v>86250</v>
      </c>
      <c r="AN17" s="51">
        <f aca="true" t="shared" si="7" ref="AN17:BB17">SUM(AN13:AN16)</f>
        <v>86250</v>
      </c>
      <c r="AO17" s="51">
        <f t="shared" si="7"/>
        <v>135125</v>
      </c>
      <c r="AP17" s="51">
        <f t="shared" si="7"/>
        <v>158125</v>
      </c>
      <c r="AQ17" s="51">
        <f t="shared" si="7"/>
        <v>210600</v>
      </c>
      <c r="AR17" s="51">
        <f t="shared" si="7"/>
        <v>214200</v>
      </c>
      <c r="AS17" s="51">
        <f t="shared" si="7"/>
        <v>270737.5</v>
      </c>
      <c r="AT17" s="51">
        <f t="shared" si="7"/>
        <v>275212.5</v>
      </c>
      <c r="AU17" s="51">
        <f t="shared" si="7"/>
        <v>332812.5</v>
      </c>
      <c r="AV17" s="51">
        <f t="shared" si="7"/>
        <v>363537.5</v>
      </c>
      <c r="AW17" s="51">
        <f t="shared" si="7"/>
        <v>393450</v>
      </c>
      <c r="AX17" s="51">
        <f t="shared" si="7"/>
        <v>399550</v>
      </c>
      <c r="AY17" s="51">
        <f t="shared" si="7"/>
        <v>488775</v>
      </c>
      <c r="AZ17" s="51">
        <f t="shared" si="7"/>
        <v>560250</v>
      </c>
      <c r="BA17" s="51">
        <f t="shared" si="7"/>
        <v>686712.5</v>
      </c>
      <c r="BB17" s="51">
        <f t="shared" si="7"/>
        <v>762762.5</v>
      </c>
    </row>
    <row r="18" spans="18:20" ht="15" customHeight="1">
      <c r="R18" s="30"/>
      <c r="S18" s="30"/>
      <c r="T18" s="30"/>
    </row>
    <row r="19" spans="1:20" ht="15" customHeight="1">
      <c r="A19" s="12" t="s">
        <v>14</v>
      </c>
      <c r="R19" s="30"/>
      <c r="S19" s="30"/>
      <c r="T19" s="30"/>
    </row>
    <row r="20" spans="2:54" ht="15" customHeight="1">
      <c r="B20" s="13" t="s">
        <v>15</v>
      </c>
      <c r="C20" s="31" t="s">
        <v>32</v>
      </c>
      <c r="D20" s="31"/>
      <c r="E20" s="32">
        <v>1</v>
      </c>
      <c r="F20" s="32">
        <v>1</v>
      </c>
      <c r="G20" s="32">
        <v>1</v>
      </c>
      <c r="H20" s="32">
        <f aca="true" t="shared" si="8" ref="H20:P20">H6*H13</f>
        <v>1</v>
      </c>
      <c r="I20" s="32">
        <f t="shared" si="8"/>
        <v>1</v>
      </c>
      <c r="J20" s="32">
        <f t="shared" si="8"/>
        <v>1</v>
      </c>
      <c r="K20" s="32">
        <f t="shared" si="8"/>
        <v>1</v>
      </c>
      <c r="L20" s="32">
        <f t="shared" si="8"/>
        <v>1</v>
      </c>
      <c r="M20" s="32">
        <f t="shared" si="8"/>
        <v>1</v>
      </c>
      <c r="N20" s="32">
        <f t="shared" si="8"/>
        <v>1</v>
      </c>
      <c r="O20" s="32">
        <f t="shared" si="8"/>
        <v>1</v>
      </c>
      <c r="P20" s="32">
        <f t="shared" si="8"/>
        <v>1</v>
      </c>
      <c r="Q20" s="32">
        <f>Q6*Q13</f>
        <v>1</v>
      </c>
      <c r="R20" s="32">
        <f>R6*R13</f>
        <v>1</v>
      </c>
      <c r="S20" s="32">
        <f>S6*S13</f>
        <v>1</v>
      </c>
      <c r="T20" s="32">
        <f>T6*T13</f>
        <v>1</v>
      </c>
      <c r="AK20" s="20">
        <v>175000</v>
      </c>
      <c r="AM20" s="33">
        <f aca="true" t="shared" si="9" ref="AM20:BB23">E20*($AK20/4)*AM$4</f>
        <v>50312.49999999999</v>
      </c>
      <c r="AN20" s="33">
        <f t="shared" si="9"/>
        <v>50312.49999999999</v>
      </c>
      <c r="AO20" s="33">
        <f t="shared" si="9"/>
        <v>50312.49999999999</v>
      </c>
      <c r="AP20" s="33">
        <f t="shared" si="9"/>
        <v>50312.49999999999</v>
      </c>
      <c r="AQ20" s="33">
        <f t="shared" si="9"/>
        <v>51187.5</v>
      </c>
      <c r="AR20" s="33">
        <f t="shared" si="9"/>
        <v>52062.5</v>
      </c>
      <c r="AS20" s="33">
        <f t="shared" si="9"/>
        <v>52937.5</v>
      </c>
      <c r="AT20" s="33">
        <f t="shared" si="9"/>
        <v>53812.5</v>
      </c>
      <c r="AU20" s="33">
        <f t="shared" si="9"/>
        <v>54687.5</v>
      </c>
      <c r="AV20" s="33">
        <f t="shared" si="9"/>
        <v>55562.5</v>
      </c>
      <c r="AW20" s="33">
        <f t="shared" si="9"/>
        <v>56437.5</v>
      </c>
      <c r="AX20" s="33">
        <f t="shared" si="9"/>
        <v>57312.5</v>
      </c>
      <c r="AY20" s="33">
        <f t="shared" si="9"/>
        <v>58187.5</v>
      </c>
      <c r="AZ20" s="33">
        <f t="shared" si="9"/>
        <v>59062.50000000001</v>
      </c>
      <c r="BA20" s="33">
        <f t="shared" si="9"/>
        <v>59937.50000000001</v>
      </c>
      <c r="BB20" s="33">
        <f t="shared" si="9"/>
        <v>60812.50000000001</v>
      </c>
    </row>
    <row r="21" spans="2:54" ht="15" customHeight="1">
      <c r="B21" s="13" t="s">
        <v>16</v>
      </c>
      <c r="C21" s="31" t="s">
        <v>32</v>
      </c>
      <c r="D21" s="31"/>
      <c r="E21" s="32">
        <v>1</v>
      </c>
      <c r="F21" s="32">
        <v>2</v>
      </c>
      <c r="G21" s="32">
        <v>4</v>
      </c>
      <c r="H21" s="32">
        <v>5</v>
      </c>
      <c r="I21" s="32">
        <v>7</v>
      </c>
      <c r="J21" s="32">
        <v>8</v>
      </c>
      <c r="K21" s="32">
        <v>9</v>
      </c>
      <c r="L21" s="32">
        <v>10</v>
      </c>
      <c r="M21" s="32">
        <v>12</v>
      </c>
      <c r="N21" s="32">
        <v>14</v>
      </c>
      <c r="O21" s="32">
        <v>16</v>
      </c>
      <c r="P21" s="32">
        <v>18</v>
      </c>
      <c r="Q21" s="32">
        <v>22</v>
      </c>
      <c r="R21" s="32">
        <v>24</v>
      </c>
      <c r="S21" s="32">
        <v>26</v>
      </c>
      <c r="T21" s="32">
        <v>28</v>
      </c>
      <c r="AK21" s="20">
        <v>125000</v>
      </c>
      <c r="AM21" s="33">
        <f t="shared" si="9"/>
        <v>35937.5</v>
      </c>
      <c r="AN21" s="33">
        <f t="shared" si="9"/>
        <v>71875</v>
      </c>
      <c r="AO21" s="33">
        <f t="shared" si="9"/>
        <v>143750</v>
      </c>
      <c r="AP21" s="33">
        <f t="shared" si="9"/>
        <v>179687.5</v>
      </c>
      <c r="AQ21" s="33">
        <f t="shared" si="9"/>
        <v>255937.49999999997</v>
      </c>
      <c r="AR21" s="33">
        <f t="shared" si="9"/>
        <v>297500</v>
      </c>
      <c r="AS21" s="33">
        <f t="shared" si="9"/>
        <v>340312.5</v>
      </c>
      <c r="AT21" s="33">
        <f t="shared" si="9"/>
        <v>384375</v>
      </c>
      <c r="AU21" s="33">
        <f t="shared" si="9"/>
        <v>468750</v>
      </c>
      <c r="AV21" s="33">
        <f t="shared" si="9"/>
        <v>555625</v>
      </c>
      <c r="AW21" s="33">
        <f t="shared" si="9"/>
        <v>645000</v>
      </c>
      <c r="AX21" s="33">
        <f t="shared" si="9"/>
        <v>736875</v>
      </c>
      <c r="AY21" s="33">
        <f t="shared" si="9"/>
        <v>914375</v>
      </c>
      <c r="AZ21" s="33">
        <f t="shared" si="9"/>
        <v>1012500.0000000001</v>
      </c>
      <c r="BA21" s="33">
        <f t="shared" si="9"/>
        <v>1113125</v>
      </c>
      <c r="BB21" s="33">
        <f t="shared" si="9"/>
        <v>1216250</v>
      </c>
    </row>
    <row r="22" spans="2:54" ht="15" customHeight="1">
      <c r="B22" s="13" t="s">
        <v>76</v>
      </c>
      <c r="C22" s="31" t="s">
        <v>32</v>
      </c>
      <c r="D22" s="31"/>
      <c r="E22" s="32">
        <f aca="true" t="shared" si="10" ref="E22:T22">E21</f>
        <v>1</v>
      </c>
      <c r="F22" s="32">
        <f t="shared" si="10"/>
        <v>2</v>
      </c>
      <c r="G22" s="32">
        <f t="shared" si="10"/>
        <v>4</v>
      </c>
      <c r="H22" s="32">
        <f t="shared" si="10"/>
        <v>5</v>
      </c>
      <c r="I22" s="32">
        <f t="shared" si="10"/>
        <v>7</v>
      </c>
      <c r="J22" s="32">
        <f t="shared" si="10"/>
        <v>8</v>
      </c>
      <c r="K22" s="32">
        <f t="shared" si="10"/>
        <v>9</v>
      </c>
      <c r="L22" s="32">
        <f t="shared" si="10"/>
        <v>10</v>
      </c>
      <c r="M22" s="32">
        <f t="shared" si="10"/>
        <v>12</v>
      </c>
      <c r="N22" s="32">
        <f t="shared" si="10"/>
        <v>14</v>
      </c>
      <c r="O22" s="32">
        <f t="shared" si="10"/>
        <v>16</v>
      </c>
      <c r="P22" s="32">
        <f t="shared" si="10"/>
        <v>18</v>
      </c>
      <c r="Q22" s="32">
        <f t="shared" si="10"/>
        <v>22</v>
      </c>
      <c r="R22" s="32">
        <f t="shared" si="10"/>
        <v>24</v>
      </c>
      <c r="S22" s="32">
        <f t="shared" si="10"/>
        <v>26</v>
      </c>
      <c r="T22" s="32">
        <f t="shared" si="10"/>
        <v>28</v>
      </c>
      <c r="AK22" s="20">
        <v>75000</v>
      </c>
      <c r="AM22" s="33">
        <f t="shared" si="9"/>
        <v>21562.5</v>
      </c>
      <c r="AN22" s="33">
        <f t="shared" si="9"/>
        <v>43125</v>
      </c>
      <c r="AO22" s="33">
        <f t="shared" si="9"/>
        <v>86250</v>
      </c>
      <c r="AP22" s="33">
        <f t="shared" si="9"/>
        <v>107812.49999999999</v>
      </c>
      <c r="AQ22" s="33">
        <f t="shared" si="9"/>
        <v>153562.5</v>
      </c>
      <c r="AR22" s="33">
        <f t="shared" si="9"/>
        <v>178500</v>
      </c>
      <c r="AS22" s="33">
        <f t="shared" si="9"/>
        <v>204187.5</v>
      </c>
      <c r="AT22" s="33">
        <f t="shared" si="9"/>
        <v>230625</v>
      </c>
      <c r="AU22" s="33">
        <f t="shared" si="9"/>
        <v>281250</v>
      </c>
      <c r="AV22" s="33">
        <f t="shared" si="9"/>
        <v>333375</v>
      </c>
      <c r="AW22" s="33">
        <f t="shared" si="9"/>
        <v>387000</v>
      </c>
      <c r="AX22" s="33">
        <f t="shared" si="9"/>
        <v>442125</v>
      </c>
      <c r="AY22" s="33">
        <f t="shared" si="9"/>
        <v>548625</v>
      </c>
      <c r="AZ22" s="33">
        <f t="shared" si="9"/>
        <v>607500</v>
      </c>
      <c r="BA22" s="33">
        <f t="shared" si="9"/>
        <v>667875</v>
      </c>
      <c r="BB22" s="33">
        <f t="shared" si="9"/>
        <v>729750.0000000001</v>
      </c>
    </row>
    <row r="23" spans="2:54" ht="15" customHeight="1">
      <c r="B23" s="13" t="s">
        <v>77</v>
      </c>
      <c r="C23" s="31" t="s">
        <v>32</v>
      </c>
      <c r="D23" s="31"/>
      <c r="E23" s="34">
        <v>1</v>
      </c>
      <c r="F23" s="34">
        <v>1</v>
      </c>
      <c r="G23" s="34">
        <v>2</v>
      </c>
      <c r="H23" s="34">
        <v>2</v>
      </c>
      <c r="I23" s="34">
        <v>3</v>
      </c>
      <c r="J23" s="34">
        <v>3</v>
      </c>
      <c r="K23" s="34">
        <v>4</v>
      </c>
      <c r="L23" s="34">
        <v>4</v>
      </c>
      <c r="M23" s="34">
        <v>5</v>
      </c>
      <c r="N23" s="34">
        <v>5</v>
      </c>
      <c r="O23" s="34">
        <v>6</v>
      </c>
      <c r="P23" s="34">
        <v>6</v>
      </c>
      <c r="Q23" s="34">
        <v>7</v>
      </c>
      <c r="R23" s="34">
        <v>7</v>
      </c>
      <c r="S23" s="34">
        <v>8</v>
      </c>
      <c r="T23" s="34">
        <v>8</v>
      </c>
      <c r="AK23" s="20">
        <v>50000</v>
      </c>
      <c r="AM23" s="33">
        <f t="shared" si="9"/>
        <v>14374.999999999998</v>
      </c>
      <c r="AN23" s="33">
        <f t="shared" si="9"/>
        <v>14374.999999999998</v>
      </c>
      <c r="AO23" s="33">
        <f t="shared" si="9"/>
        <v>28749.999999999996</v>
      </c>
      <c r="AP23" s="33">
        <f t="shared" si="9"/>
        <v>28749.999999999996</v>
      </c>
      <c r="AQ23" s="33">
        <f t="shared" si="9"/>
        <v>43875</v>
      </c>
      <c r="AR23" s="33">
        <f t="shared" si="9"/>
        <v>44625</v>
      </c>
      <c r="AS23" s="33">
        <f t="shared" si="9"/>
        <v>60500</v>
      </c>
      <c r="AT23" s="33">
        <f t="shared" si="9"/>
        <v>61500</v>
      </c>
      <c r="AU23" s="33">
        <f t="shared" si="9"/>
        <v>78125</v>
      </c>
      <c r="AV23" s="33">
        <f t="shared" si="9"/>
        <v>79375</v>
      </c>
      <c r="AW23" s="33">
        <f t="shared" si="9"/>
        <v>96750</v>
      </c>
      <c r="AX23" s="33">
        <f t="shared" si="9"/>
        <v>98250</v>
      </c>
      <c r="AY23" s="33">
        <f t="shared" si="9"/>
        <v>116375</v>
      </c>
      <c r="AZ23" s="33">
        <f t="shared" si="9"/>
        <v>118125.00000000001</v>
      </c>
      <c r="BA23" s="33">
        <f t="shared" si="9"/>
        <v>137000</v>
      </c>
      <c r="BB23" s="33">
        <f t="shared" si="9"/>
        <v>139000</v>
      </c>
    </row>
    <row r="24" spans="2:54" s="12" customFormat="1" ht="15" customHeight="1">
      <c r="B24" s="2" t="s">
        <v>17</v>
      </c>
      <c r="C24" s="2"/>
      <c r="D24" s="2"/>
      <c r="E24" s="35">
        <f aca="true" t="shared" si="11" ref="E24:P24">SUM(E20:E23)</f>
        <v>4</v>
      </c>
      <c r="F24" s="35">
        <f t="shared" si="11"/>
        <v>6</v>
      </c>
      <c r="G24" s="35">
        <f t="shared" si="11"/>
        <v>11</v>
      </c>
      <c r="H24" s="35">
        <f t="shared" si="11"/>
        <v>13</v>
      </c>
      <c r="I24" s="35">
        <f t="shared" si="11"/>
        <v>18</v>
      </c>
      <c r="J24" s="35">
        <f t="shared" si="11"/>
        <v>20</v>
      </c>
      <c r="K24" s="35">
        <f t="shared" si="11"/>
        <v>23</v>
      </c>
      <c r="L24" s="35">
        <f t="shared" si="11"/>
        <v>25</v>
      </c>
      <c r="M24" s="35">
        <f t="shared" si="11"/>
        <v>30</v>
      </c>
      <c r="N24" s="35">
        <f t="shared" si="11"/>
        <v>34</v>
      </c>
      <c r="O24" s="35">
        <f t="shared" si="11"/>
        <v>39</v>
      </c>
      <c r="P24" s="35">
        <f t="shared" si="11"/>
        <v>43</v>
      </c>
      <c r="Q24" s="35">
        <f>SUM(Q20:Q23)</f>
        <v>52</v>
      </c>
      <c r="R24" s="35">
        <f>SUM(R20:R23)</f>
        <v>56</v>
      </c>
      <c r="S24" s="35">
        <f>SUM(S20:S23)</f>
        <v>61</v>
      </c>
      <c r="T24" s="35">
        <f>SUM(T20:T23)</f>
        <v>65</v>
      </c>
      <c r="AK24" s="27"/>
      <c r="AL24" s="22" t="s">
        <v>51</v>
      </c>
      <c r="AM24" s="51">
        <f>SUM(AM20:AM23)</f>
        <v>122187.5</v>
      </c>
      <c r="AN24" s="51">
        <f aca="true" t="shared" si="12" ref="AN24:BB24">SUM(AN20:AN23)</f>
        <v>179687.5</v>
      </c>
      <c r="AO24" s="51">
        <f t="shared" si="12"/>
        <v>309062.5</v>
      </c>
      <c r="AP24" s="51">
        <f t="shared" si="12"/>
        <v>366562.5</v>
      </c>
      <c r="AQ24" s="51">
        <f t="shared" si="12"/>
        <v>504562.5</v>
      </c>
      <c r="AR24" s="51">
        <f t="shared" si="12"/>
        <v>572687.5</v>
      </c>
      <c r="AS24" s="51">
        <f t="shared" si="12"/>
        <v>657937.5</v>
      </c>
      <c r="AT24" s="51">
        <f t="shared" si="12"/>
        <v>730312.5</v>
      </c>
      <c r="AU24" s="51">
        <f t="shared" si="12"/>
        <v>882812.5</v>
      </c>
      <c r="AV24" s="51">
        <f t="shared" si="12"/>
        <v>1023937.5</v>
      </c>
      <c r="AW24" s="51">
        <f t="shared" si="12"/>
        <v>1185187.5</v>
      </c>
      <c r="AX24" s="51">
        <f t="shared" si="12"/>
        <v>1334562.5</v>
      </c>
      <c r="AY24" s="51">
        <f t="shared" si="12"/>
        <v>1637562.5</v>
      </c>
      <c r="AZ24" s="51">
        <f t="shared" si="12"/>
        <v>1797187.5000000002</v>
      </c>
      <c r="BA24" s="51">
        <f t="shared" si="12"/>
        <v>1977937.5</v>
      </c>
      <c r="BB24" s="51">
        <f t="shared" si="12"/>
        <v>2145812.5</v>
      </c>
    </row>
    <row r="25" spans="18:20" ht="15" customHeight="1">
      <c r="R25" s="30"/>
      <c r="S25" s="30"/>
      <c r="T25" s="30"/>
    </row>
    <row r="26" spans="1:20" ht="15" customHeight="1">
      <c r="A26" s="12" t="s">
        <v>18</v>
      </c>
      <c r="R26" s="30"/>
      <c r="S26" s="30"/>
      <c r="T26" s="30"/>
    </row>
    <row r="27" spans="2:54" ht="14.25" customHeight="1">
      <c r="B27" s="13" t="s">
        <v>38</v>
      </c>
      <c r="C27" s="31" t="s">
        <v>32</v>
      </c>
      <c r="D27" s="31"/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AK27" s="20">
        <v>150000</v>
      </c>
      <c r="AM27" s="33">
        <f aca="true" t="shared" si="13" ref="AM27:BB31">E27*($AK27/4)*AM$4</f>
        <v>43125</v>
      </c>
      <c r="AN27" s="33">
        <f t="shared" si="13"/>
        <v>43125</v>
      </c>
      <c r="AO27" s="33">
        <f t="shared" si="13"/>
        <v>43125</v>
      </c>
      <c r="AP27" s="33">
        <f t="shared" si="13"/>
        <v>43125</v>
      </c>
      <c r="AQ27" s="33">
        <f t="shared" si="13"/>
        <v>43875</v>
      </c>
      <c r="AR27" s="33">
        <f t="shared" si="13"/>
        <v>44625</v>
      </c>
      <c r="AS27" s="33">
        <f t="shared" si="13"/>
        <v>45375</v>
      </c>
      <c r="AT27" s="33">
        <f t="shared" si="13"/>
        <v>46125</v>
      </c>
      <c r="AU27" s="33">
        <f t="shared" si="13"/>
        <v>46875</v>
      </c>
      <c r="AV27" s="33">
        <f t="shared" si="13"/>
        <v>47625</v>
      </c>
      <c r="AW27" s="33">
        <f t="shared" si="13"/>
        <v>48375</v>
      </c>
      <c r="AX27" s="33">
        <f t="shared" si="13"/>
        <v>49125</v>
      </c>
      <c r="AY27" s="33">
        <f t="shared" si="13"/>
        <v>49875</v>
      </c>
      <c r="AZ27" s="33">
        <f t="shared" si="13"/>
        <v>50625</v>
      </c>
      <c r="BA27" s="33">
        <f t="shared" si="13"/>
        <v>51375.00000000001</v>
      </c>
      <c r="BB27" s="33">
        <f t="shared" si="13"/>
        <v>52125.00000000001</v>
      </c>
    </row>
    <row r="28" spans="2:54" ht="14.25" customHeight="1">
      <c r="B28" s="13" t="s">
        <v>19</v>
      </c>
      <c r="C28" s="31" t="s">
        <v>32</v>
      </c>
      <c r="D28" s="31"/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AK28" s="20">
        <v>120000</v>
      </c>
      <c r="AM28" s="33">
        <f t="shared" si="13"/>
        <v>34500</v>
      </c>
      <c r="AN28" s="33">
        <f t="shared" si="13"/>
        <v>34500</v>
      </c>
      <c r="AO28" s="33">
        <f t="shared" si="13"/>
        <v>34500</v>
      </c>
      <c r="AP28" s="33">
        <f t="shared" si="13"/>
        <v>34500</v>
      </c>
      <c r="AQ28" s="33">
        <f t="shared" si="13"/>
        <v>35100</v>
      </c>
      <c r="AR28" s="33">
        <f t="shared" si="13"/>
        <v>35700</v>
      </c>
      <c r="AS28" s="33">
        <f t="shared" si="13"/>
        <v>36300</v>
      </c>
      <c r="AT28" s="33">
        <f t="shared" si="13"/>
        <v>36900</v>
      </c>
      <c r="AU28" s="33">
        <f t="shared" si="13"/>
        <v>37500</v>
      </c>
      <c r="AV28" s="33">
        <f t="shared" si="13"/>
        <v>38100</v>
      </c>
      <c r="AW28" s="33">
        <f t="shared" si="13"/>
        <v>38700</v>
      </c>
      <c r="AX28" s="33">
        <f t="shared" si="13"/>
        <v>39300</v>
      </c>
      <c r="AY28" s="33">
        <f t="shared" si="13"/>
        <v>39900</v>
      </c>
      <c r="AZ28" s="33">
        <f t="shared" si="13"/>
        <v>40500</v>
      </c>
      <c r="BA28" s="33">
        <f t="shared" si="13"/>
        <v>41100</v>
      </c>
      <c r="BB28" s="33">
        <f t="shared" si="13"/>
        <v>41700.00000000001</v>
      </c>
    </row>
    <row r="29" spans="2:54" ht="14.25" customHeight="1">
      <c r="B29" s="13" t="s">
        <v>59</v>
      </c>
      <c r="C29" s="31" t="s">
        <v>32</v>
      </c>
      <c r="D29" s="31"/>
      <c r="E29" s="32">
        <v>1</v>
      </c>
      <c r="F29" s="32">
        <v>1</v>
      </c>
      <c r="G29" s="32">
        <v>2</v>
      </c>
      <c r="H29" s="32">
        <v>2</v>
      </c>
      <c r="I29" s="32">
        <v>3</v>
      </c>
      <c r="J29" s="32">
        <v>3</v>
      </c>
      <c r="K29" s="32">
        <v>4</v>
      </c>
      <c r="L29" s="32">
        <v>4</v>
      </c>
      <c r="M29" s="32">
        <v>6</v>
      </c>
      <c r="N29" s="32">
        <v>6</v>
      </c>
      <c r="O29" s="32">
        <v>8</v>
      </c>
      <c r="P29" s="32">
        <v>8</v>
      </c>
      <c r="Q29" s="32">
        <v>10</v>
      </c>
      <c r="R29" s="32">
        <v>12</v>
      </c>
      <c r="S29" s="32">
        <v>14</v>
      </c>
      <c r="T29" s="32">
        <v>16</v>
      </c>
      <c r="AK29" s="20">
        <v>50000</v>
      </c>
      <c r="AM29" s="33">
        <f t="shared" si="13"/>
        <v>14374.999999999998</v>
      </c>
      <c r="AN29" s="33">
        <f t="shared" si="13"/>
        <v>14374.999999999998</v>
      </c>
      <c r="AO29" s="33">
        <f t="shared" si="13"/>
        <v>28749.999999999996</v>
      </c>
      <c r="AP29" s="33">
        <f t="shared" si="13"/>
        <v>28749.999999999996</v>
      </c>
      <c r="AQ29" s="33">
        <f t="shared" si="13"/>
        <v>43875</v>
      </c>
      <c r="AR29" s="33">
        <f t="shared" si="13"/>
        <v>44625</v>
      </c>
      <c r="AS29" s="33">
        <f t="shared" si="13"/>
        <v>60500</v>
      </c>
      <c r="AT29" s="33">
        <f t="shared" si="13"/>
        <v>61500</v>
      </c>
      <c r="AU29" s="33">
        <f t="shared" si="13"/>
        <v>93750</v>
      </c>
      <c r="AV29" s="33">
        <f t="shared" si="13"/>
        <v>95250</v>
      </c>
      <c r="AW29" s="33">
        <f t="shared" si="13"/>
        <v>129000</v>
      </c>
      <c r="AX29" s="33">
        <f t="shared" si="13"/>
        <v>131000</v>
      </c>
      <c r="AY29" s="33">
        <f t="shared" si="13"/>
        <v>166250</v>
      </c>
      <c r="AZ29" s="33">
        <f t="shared" si="13"/>
        <v>202500</v>
      </c>
      <c r="BA29" s="33">
        <f t="shared" si="13"/>
        <v>239750.00000000003</v>
      </c>
      <c r="BB29" s="33">
        <f t="shared" si="13"/>
        <v>278000</v>
      </c>
    </row>
    <row r="30" spans="2:54" ht="14.25" customHeight="1">
      <c r="B30" s="13" t="s">
        <v>80</v>
      </c>
      <c r="C30" s="31" t="s">
        <v>32</v>
      </c>
      <c r="D30" s="31"/>
      <c r="E30" s="32">
        <v>1</v>
      </c>
      <c r="F30" s="32">
        <v>2</v>
      </c>
      <c r="G30" s="32">
        <v>3</v>
      </c>
      <c r="H30" s="32">
        <v>3</v>
      </c>
      <c r="I30" s="32">
        <v>4</v>
      </c>
      <c r="J30" s="32">
        <v>4</v>
      </c>
      <c r="K30" s="32">
        <v>4</v>
      </c>
      <c r="L30" s="32">
        <v>4</v>
      </c>
      <c r="M30" s="32">
        <v>6</v>
      </c>
      <c r="N30" s="32">
        <v>6</v>
      </c>
      <c r="O30" s="32">
        <v>8</v>
      </c>
      <c r="P30" s="32">
        <v>8</v>
      </c>
      <c r="Q30" s="32">
        <v>10</v>
      </c>
      <c r="R30" s="32">
        <v>10</v>
      </c>
      <c r="S30" s="32">
        <v>12</v>
      </c>
      <c r="T30" s="32">
        <v>12</v>
      </c>
      <c r="AK30" s="20">
        <v>50000</v>
      </c>
      <c r="AM30" s="33">
        <f t="shared" si="13"/>
        <v>14374.999999999998</v>
      </c>
      <c r="AN30" s="33">
        <f t="shared" si="13"/>
        <v>28749.999999999996</v>
      </c>
      <c r="AO30" s="33">
        <f t="shared" si="13"/>
        <v>43125</v>
      </c>
      <c r="AP30" s="33">
        <f t="shared" si="13"/>
        <v>43125</v>
      </c>
      <c r="AQ30" s="33">
        <f t="shared" si="13"/>
        <v>58500</v>
      </c>
      <c r="AR30" s="33">
        <f t="shared" si="13"/>
        <v>59500</v>
      </c>
      <c r="AS30" s="33">
        <f t="shared" si="13"/>
        <v>60500</v>
      </c>
      <c r="AT30" s="33">
        <f t="shared" si="13"/>
        <v>61500</v>
      </c>
      <c r="AU30" s="33">
        <f t="shared" si="13"/>
        <v>93750</v>
      </c>
      <c r="AV30" s="33">
        <f t="shared" si="13"/>
        <v>95250</v>
      </c>
      <c r="AW30" s="33">
        <f t="shared" si="13"/>
        <v>129000</v>
      </c>
      <c r="AX30" s="33">
        <f t="shared" si="13"/>
        <v>131000</v>
      </c>
      <c r="AY30" s="33">
        <f t="shared" si="13"/>
        <v>166250</v>
      </c>
      <c r="AZ30" s="33">
        <f t="shared" si="13"/>
        <v>168750</v>
      </c>
      <c r="BA30" s="33">
        <f t="shared" si="13"/>
        <v>205500.00000000003</v>
      </c>
      <c r="BB30" s="33">
        <f t="shared" si="13"/>
        <v>208500.00000000003</v>
      </c>
    </row>
    <row r="31" spans="2:54" ht="15" customHeight="1">
      <c r="B31" s="13" t="s">
        <v>37</v>
      </c>
      <c r="C31" s="31" t="s">
        <v>32</v>
      </c>
      <c r="D31" s="31"/>
      <c r="E31" s="34">
        <v>1</v>
      </c>
      <c r="F31" s="34">
        <v>1</v>
      </c>
      <c r="G31" s="34">
        <v>2</v>
      </c>
      <c r="H31" s="34">
        <v>2</v>
      </c>
      <c r="I31" s="34">
        <v>3</v>
      </c>
      <c r="J31" s="34">
        <v>3</v>
      </c>
      <c r="K31" s="34">
        <v>4</v>
      </c>
      <c r="L31" s="34">
        <v>4</v>
      </c>
      <c r="M31" s="34">
        <v>5</v>
      </c>
      <c r="N31" s="34">
        <v>5</v>
      </c>
      <c r="O31" s="34">
        <v>6</v>
      </c>
      <c r="P31" s="34">
        <v>6</v>
      </c>
      <c r="Q31" s="34">
        <v>8</v>
      </c>
      <c r="R31" s="34">
        <v>10</v>
      </c>
      <c r="S31" s="34">
        <v>12</v>
      </c>
      <c r="T31" s="34">
        <v>14</v>
      </c>
      <c r="AK31" s="20">
        <v>80000</v>
      </c>
      <c r="AM31" s="33">
        <f t="shared" si="13"/>
        <v>23000</v>
      </c>
      <c r="AN31" s="33">
        <f t="shared" si="13"/>
        <v>23000</v>
      </c>
      <c r="AO31" s="33">
        <f t="shared" si="13"/>
        <v>46000</v>
      </c>
      <c r="AP31" s="33">
        <f t="shared" si="13"/>
        <v>46000</v>
      </c>
      <c r="AQ31" s="33">
        <f t="shared" si="13"/>
        <v>70200</v>
      </c>
      <c r="AR31" s="33">
        <f t="shared" si="13"/>
        <v>71400</v>
      </c>
      <c r="AS31" s="33">
        <f t="shared" si="13"/>
        <v>96800</v>
      </c>
      <c r="AT31" s="33">
        <f t="shared" si="13"/>
        <v>98400</v>
      </c>
      <c r="AU31" s="33">
        <f t="shared" si="13"/>
        <v>125000</v>
      </c>
      <c r="AV31" s="33">
        <f t="shared" si="13"/>
        <v>127000</v>
      </c>
      <c r="AW31" s="33">
        <f t="shared" si="13"/>
        <v>154800</v>
      </c>
      <c r="AX31" s="33">
        <f t="shared" si="13"/>
        <v>157200</v>
      </c>
      <c r="AY31" s="33">
        <f t="shared" si="13"/>
        <v>212800</v>
      </c>
      <c r="AZ31" s="33">
        <f t="shared" si="13"/>
        <v>270000</v>
      </c>
      <c r="BA31" s="33">
        <f t="shared" si="13"/>
        <v>328800</v>
      </c>
      <c r="BB31" s="33">
        <f t="shared" si="13"/>
        <v>389200.00000000006</v>
      </c>
    </row>
    <row r="32" spans="2:54" s="12" customFormat="1" ht="15" customHeight="1">
      <c r="B32" s="2" t="s">
        <v>20</v>
      </c>
      <c r="C32" s="2"/>
      <c r="D32" s="2"/>
      <c r="E32" s="35">
        <f>SUM(E27:E31)</f>
        <v>5</v>
      </c>
      <c r="F32" s="35">
        <f aca="true" t="shared" si="14" ref="F32:T32">SUM(F27:F31)</f>
        <v>6</v>
      </c>
      <c r="G32" s="35">
        <f t="shared" si="14"/>
        <v>9</v>
      </c>
      <c r="H32" s="35">
        <f t="shared" si="14"/>
        <v>9</v>
      </c>
      <c r="I32" s="35">
        <f t="shared" si="14"/>
        <v>12</v>
      </c>
      <c r="J32" s="35">
        <f t="shared" si="14"/>
        <v>12</v>
      </c>
      <c r="K32" s="35">
        <f t="shared" si="14"/>
        <v>14</v>
      </c>
      <c r="L32" s="35">
        <f t="shared" si="14"/>
        <v>14</v>
      </c>
      <c r="M32" s="35">
        <f t="shared" si="14"/>
        <v>19</v>
      </c>
      <c r="N32" s="35">
        <f t="shared" si="14"/>
        <v>19</v>
      </c>
      <c r="O32" s="35">
        <f t="shared" si="14"/>
        <v>24</v>
      </c>
      <c r="P32" s="35">
        <f t="shared" si="14"/>
        <v>24</v>
      </c>
      <c r="Q32" s="35">
        <f t="shared" si="14"/>
        <v>30</v>
      </c>
      <c r="R32" s="35">
        <f t="shared" si="14"/>
        <v>34</v>
      </c>
      <c r="S32" s="35">
        <f t="shared" si="14"/>
        <v>40</v>
      </c>
      <c r="T32" s="35">
        <f t="shared" si="14"/>
        <v>44</v>
      </c>
      <c r="AK32" s="27"/>
      <c r="AL32" s="22" t="s">
        <v>51</v>
      </c>
      <c r="AM32" s="51">
        <f>SUM(AM27:AM31)</f>
        <v>129375</v>
      </c>
      <c r="AN32" s="51">
        <f aca="true" t="shared" si="15" ref="AN32:BB32">SUM(AN27:AN31)</f>
        <v>143750</v>
      </c>
      <c r="AO32" s="51">
        <f t="shared" si="15"/>
        <v>195500</v>
      </c>
      <c r="AP32" s="51">
        <f t="shared" si="15"/>
        <v>195500</v>
      </c>
      <c r="AQ32" s="51">
        <f t="shared" si="15"/>
        <v>251550</v>
      </c>
      <c r="AR32" s="51">
        <f t="shared" si="15"/>
        <v>255850</v>
      </c>
      <c r="AS32" s="51">
        <f t="shared" si="15"/>
        <v>299475</v>
      </c>
      <c r="AT32" s="51">
        <f t="shared" si="15"/>
        <v>304425</v>
      </c>
      <c r="AU32" s="51">
        <f t="shared" si="15"/>
        <v>396875</v>
      </c>
      <c r="AV32" s="51">
        <f t="shared" si="15"/>
        <v>403225</v>
      </c>
      <c r="AW32" s="51">
        <f t="shared" si="15"/>
        <v>499875</v>
      </c>
      <c r="AX32" s="51">
        <f t="shared" si="15"/>
        <v>507625</v>
      </c>
      <c r="AY32" s="51">
        <f t="shared" si="15"/>
        <v>635075</v>
      </c>
      <c r="AZ32" s="51">
        <f t="shared" si="15"/>
        <v>732375</v>
      </c>
      <c r="BA32" s="51">
        <f t="shared" si="15"/>
        <v>866525</v>
      </c>
      <c r="BB32" s="51">
        <f t="shared" si="15"/>
        <v>969525</v>
      </c>
    </row>
    <row r="33" spans="18:20" ht="15" customHeight="1">
      <c r="R33" s="30"/>
      <c r="S33" s="30"/>
      <c r="T33" s="30"/>
    </row>
    <row r="34" spans="1:20" ht="15" customHeight="1">
      <c r="A34" s="12" t="s">
        <v>21</v>
      </c>
      <c r="E34" s="35">
        <f aca="true" t="shared" si="16" ref="E34:P34">E10+E17+E24+E32</f>
        <v>17</v>
      </c>
      <c r="F34" s="35">
        <f t="shared" si="16"/>
        <v>25</v>
      </c>
      <c r="G34" s="35">
        <f t="shared" si="16"/>
        <v>37</v>
      </c>
      <c r="H34" s="35">
        <f t="shared" si="16"/>
        <v>43</v>
      </c>
      <c r="I34" s="35">
        <f t="shared" si="16"/>
        <v>56</v>
      </c>
      <c r="J34" s="35">
        <f t="shared" si="16"/>
        <v>65</v>
      </c>
      <c r="K34" s="35">
        <f t="shared" si="16"/>
        <v>77</v>
      </c>
      <c r="L34" s="35">
        <f t="shared" si="16"/>
        <v>84</v>
      </c>
      <c r="M34" s="35">
        <f t="shared" si="16"/>
        <v>107</v>
      </c>
      <c r="N34" s="35">
        <f t="shared" si="16"/>
        <v>117</v>
      </c>
      <c r="O34" s="35">
        <f t="shared" si="16"/>
        <v>133</v>
      </c>
      <c r="P34" s="35">
        <f t="shared" si="16"/>
        <v>147</v>
      </c>
      <c r="Q34" s="35">
        <f>Q10+Q17+Q24+Q32</f>
        <v>171</v>
      </c>
      <c r="R34" s="35">
        <f>R10+R17+R24+R32</f>
        <v>186</v>
      </c>
      <c r="S34" s="35">
        <f>S10+S17+S24+S32</f>
        <v>206</v>
      </c>
      <c r="T34" s="35">
        <f>T10+T17+T24+T32</f>
        <v>221</v>
      </c>
    </row>
    <row r="36" spans="1:20" ht="15" customHeight="1">
      <c r="A36" s="12" t="s">
        <v>79</v>
      </c>
      <c r="E36" s="30">
        <f>('Sales Plan'!E13*4)/'Staffing Plan'!E34/1000</f>
        <v>0</v>
      </c>
      <c r="F36" s="30">
        <f>('Sales Plan'!F13*4)/'Staffing Plan'!F34/1000</f>
        <v>24</v>
      </c>
      <c r="G36" s="30">
        <f>('Sales Plan'!G13*4)/'Staffing Plan'!G34/1000</f>
        <v>40.54054054054054</v>
      </c>
      <c r="H36" s="30">
        <f>('Sales Plan'!H13*4)/'Staffing Plan'!H34/1000</f>
        <v>69.76744186046511</v>
      </c>
      <c r="I36" s="30">
        <f>('Sales Plan'!I13*4)/'Staffing Plan'!I34/1000</f>
        <v>121.42857142857143</v>
      </c>
      <c r="J36" s="30">
        <f>('Sales Plan'!J13*4)/'Staffing Plan'!J34/1000</f>
        <v>156.92307692307693</v>
      </c>
      <c r="K36" s="30">
        <f>('Sales Plan'!K13*4)/'Staffing Plan'!K34/1000</f>
        <v>176.62337662337663</v>
      </c>
      <c r="L36" s="30">
        <f>('Sales Plan'!L13*4)/'Staffing Plan'!L34/1000</f>
        <v>202.38095238095238</v>
      </c>
      <c r="M36" s="30">
        <f>('Sales Plan'!M13*4)/'Staffing Plan'!M34/1000</f>
        <v>243.92523364485982</v>
      </c>
      <c r="N36" s="30">
        <f>('Sales Plan'!N13*4)/'Staffing Plan'!N34/1000</f>
        <v>303.41880341880346</v>
      </c>
      <c r="O36" s="30">
        <f>('Sales Plan'!O13*4)/'Staffing Plan'!O34/1000</f>
        <v>349.62406015037595</v>
      </c>
      <c r="P36" s="30">
        <f>('Sales Plan'!P13*4)/'Staffing Plan'!P34/1000</f>
        <v>391.15646258503403</v>
      </c>
      <c r="Q36" s="30">
        <f>('Sales Plan'!Q13*4)/'Staffing Plan'!Q34/1000</f>
        <v>391.812865497076</v>
      </c>
      <c r="R36" s="30">
        <f>('Sales Plan'!R13*4)/'Staffing Plan'!R34/1000</f>
        <v>379.0322580645161</v>
      </c>
      <c r="S36" s="30">
        <f>('Sales Plan'!S13*4)/'Staffing Plan'!S34/1000</f>
        <v>385.92233009708735</v>
      </c>
      <c r="T36" s="30">
        <f>('Sales Plan'!T13*4)/'Staffing Plan'!T34/1000</f>
        <v>384.61538461538464</v>
      </c>
    </row>
    <row r="38" spans="1:20" ht="15" customHeight="1">
      <c r="A38" s="12" t="s">
        <v>75</v>
      </c>
      <c r="C38" s="58">
        <v>350000</v>
      </c>
      <c r="E38" s="30">
        <f>'P &amp; L by Qtr'!E7*4/$C38</f>
        <v>0</v>
      </c>
      <c r="F38" s="30">
        <f>'P &amp; L by Qtr'!F7*4/$C38</f>
        <v>1.7142857142857142</v>
      </c>
      <c r="G38" s="30">
        <f>'P &amp; L by Qtr'!G7*4/$C38</f>
        <v>4.285714285714286</v>
      </c>
      <c r="H38" s="30">
        <f>'P &amp; L by Qtr'!H7*4/$C38</f>
        <v>8.571428571428571</v>
      </c>
      <c r="I38" s="30">
        <f>'P &amp; L by Qtr'!I7*4/$C38</f>
        <v>19.428571428571427</v>
      </c>
      <c r="J38" s="30">
        <f>'P &amp; L by Qtr'!J7*4/$C38</f>
        <v>29.142857142857142</v>
      </c>
      <c r="K38" s="30">
        <f>'P &amp; L by Qtr'!K7*4/$C38</f>
        <v>38.857142857142854</v>
      </c>
      <c r="L38" s="30">
        <f>'P &amp; L by Qtr'!L7*4/$C38</f>
        <v>48.57142857142857</v>
      </c>
      <c r="M38" s="30">
        <f>'P &amp; L by Qtr'!M7*4/$C38</f>
        <v>74.57142857142857</v>
      </c>
      <c r="N38" s="30">
        <f>'P &amp; L by Qtr'!N7*4/$C38</f>
        <v>101.42857142857143</v>
      </c>
      <c r="O38" s="30">
        <f>'P &amp; L by Qtr'!O7*4/$C38</f>
        <v>132.85714285714286</v>
      </c>
      <c r="P38" s="30">
        <f>'P &amp; L by Qtr'!P7*4/$C38</f>
        <v>164.28571428571428</v>
      </c>
      <c r="Q38" s="30">
        <f>'P &amp; L by Qtr'!Q7*4/$C38</f>
        <v>191.42857142857142</v>
      </c>
      <c r="R38" s="30">
        <f>'P &amp; L by Qtr'!R7*4/$C38</f>
        <v>201.42857142857142</v>
      </c>
      <c r="S38" s="30">
        <f>'P &amp; L by Qtr'!S7*4/$C38</f>
        <v>227.14285714285714</v>
      </c>
      <c r="T38" s="30">
        <f>'P &amp; L by Qtr'!T7*4/$C38</f>
        <v>242.85714285714286</v>
      </c>
    </row>
  </sheetData>
  <sheetProtection/>
  <printOptions gridLines="1" horizontalCentered="1"/>
  <pageMargins left="0.25" right="0.25" top="0.48" bottom="0.75" header="0.41" footer="0.5"/>
  <pageSetup fitToHeight="1" fitToWidth="1" horizontalDpi="300" verticalDpi="300" orientation="landscape" scale="94"/>
  <headerFooter alignWithMargins="0">
    <oddFooter>&amp;L&amp;A&amp;CPage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5" customHeight="1"/>
  <cols>
    <col min="1" max="1" width="3.7109375" style="16" customWidth="1"/>
    <col min="2" max="2" width="16.00390625" style="16" customWidth="1"/>
    <col min="3" max="3" width="9.421875" style="16" customWidth="1"/>
    <col min="4" max="4" width="11.28125" style="14" customWidth="1"/>
    <col min="5" max="17" width="10.28125" style="15" customWidth="1"/>
    <col min="18" max="19" width="10.28125" style="16" customWidth="1"/>
    <col min="20" max="20" width="10.7109375" style="16" bestFit="1" customWidth="1"/>
    <col min="21" max="16384" width="8.8515625" style="16" customWidth="1"/>
  </cols>
  <sheetData>
    <row r="1" spans="1:20" s="2" customFormat="1" ht="15" customHeight="1">
      <c r="A1" s="12" t="s">
        <v>44</v>
      </c>
      <c r="D1" s="3" t="s">
        <v>40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70</v>
      </c>
      <c r="R1" s="2" t="s">
        <v>71</v>
      </c>
      <c r="S1" s="2" t="s">
        <v>72</v>
      </c>
      <c r="T1" s="2" t="s">
        <v>73</v>
      </c>
    </row>
    <row r="2" spans="5:20" s="2" customFormat="1" ht="15" customHeight="1">
      <c r="E2" s="2" t="s">
        <v>27</v>
      </c>
      <c r="F2" s="2" t="s">
        <v>27</v>
      </c>
      <c r="G2" s="2" t="s">
        <v>27</v>
      </c>
      <c r="H2" s="2" t="s">
        <v>27</v>
      </c>
      <c r="I2" s="2" t="s">
        <v>34</v>
      </c>
      <c r="J2" s="2" t="s">
        <v>34</v>
      </c>
      <c r="K2" s="2" t="s">
        <v>34</v>
      </c>
      <c r="L2" s="2" t="s">
        <v>34</v>
      </c>
      <c r="M2" s="2" t="s">
        <v>35</v>
      </c>
      <c r="N2" s="2" t="s">
        <v>35</v>
      </c>
      <c r="O2" s="2" t="s">
        <v>35</v>
      </c>
      <c r="P2" s="2" t="s">
        <v>35</v>
      </c>
      <c r="Q2" s="2" t="s">
        <v>36</v>
      </c>
      <c r="R2" s="2" t="s">
        <v>36</v>
      </c>
      <c r="S2" s="2" t="s">
        <v>36</v>
      </c>
      <c r="T2" s="2" t="s">
        <v>36</v>
      </c>
    </row>
    <row r="3" spans="1:3" ht="15" customHeight="1">
      <c r="A3" s="12" t="s">
        <v>4</v>
      </c>
      <c r="B3" s="13"/>
      <c r="C3" s="13"/>
    </row>
    <row r="4" spans="1:20" ht="15" customHeight="1">
      <c r="A4" s="12"/>
      <c r="B4" s="13" t="s">
        <v>43</v>
      </c>
      <c r="C4" s="13"/>
      <c r="D4" s="17" t="s">
        <v>39</v>
      </c>
      <c r="E4" s="18">
        <f>'Staffing Plan'!AM10</f>
        <v>129375</v>
      </c>
      <c r="F4" s="18">
        <f>'Staffing Plan'!AN10</f>
        <v>232875</v>
      </c>
      <c r="G4" s="18">
        <f>'Staffing Plan'!AO10</f>
        <v>276000</v>
      </c>
      <c r="H4" s="18">
        <f>'Staffing Plan'!AP10</f>
        <v>336375</v>
      </c>
      <c r="I4" s="18">
        <f>'Staffing Plan'!AQ10</f>
        <v>408037.5</v>
      </c>
      <c r="J4" s="18">
        <f>'Staffing Plan'!AR10</f>
        <v>562275</v>
      </c>
      <c r="K4" s="18">
        <f>'Staffing Plan'!AS10</f>
        <v>685162.5</v>
      </c>
      <c r="L4" s="18">
        <f>'Staffing Plan'!AT10</f>
        <v>811800</v>
      </c>
      <c r="M4" s="18">
        <f>'Staffing Plan'!AU10</f>
        <v>1078125</v>
      </c>
      <c r="N4" s="18">
        <f>'Staffing Plan'!AV10</f>
        <v>1214437.5</v>
      </c>
      <c r="O4" s="18">
        <f>'Staffing Plan'!AW10</f>
        <v>1354500</v>
      </c>
      <c r="P4" s="18">
        <f>'Staffing Plan'!AX10</f>
        <v>1621125</v>
      </c>
      <c r="Q4" s="18">
        <f>'Staffing Plan'!AY10</f>
        <v>1790512.5</v>
      </c>
      <c r="R4" s="18">
        <f>'Staffing Plan'!AZ10</f>
        <v>1944000.0000000002</v>
      </c>
      <c r="S4" s="18">
        <f>'Staffing Plan'!BA10</f>
        <v>2101237.5000000005</v>
      </c>
      <c r="T4" s="18">
        <f>'Staffing Plan'!BB10</f>
        <v>2262225.0000000005</v>
      </c>
    </row>
    <row r="5" spans="1:20" ht="15" customHeight="1">
      <c r="A5" s="12"/>
      <c r="B5" s="13" t="s">
        <v>81</v>
      </c>
      <c r="C5" s="52">
        <v>2000</v>
      </c>
      <c r="D5" s="19" t="s">
        <v>56</v>
      </c>
      <c r="E5" s="20">
        <f>'Staffing Plan'!E10*$C5*3</f>
        <v>30000</v>
      </c>
      <c r="F5" s="20">
        <f>'Staffing Plan'!F10*$C5*3</f>
        <v>60000</v>
      </c>
      <c r="G5" s="20">
        <f>'Staffing Plan'!G10*$C5*3</f>
        <v>72000</v>
      </c>
      <c r="H5" s="20">
        <f>'Staffing Plan'!H10*$C5*3</f>
        <v>90000</v>
      </c>
      <c r="I5" s="20">
        <f>'Staffing Plan'!I10*$C5*3</f>
        <v>108000</v>
      </c>
      <c r="J5" s="20">
        <f>'Staffing Plan'!J10*$C5*3</f>
        <v>150000</v>
      </c>
      <c r="K5" s="20">
        <f>'Staffing Plan'!K10*$C5*3</f>
        <v>180000</v>
      </c>
      <c r="L5" s="20">
        <f>'Staffing Plan'!L10*$C5*3</f>
        <v>210000</v>
      </c>
      <c r="M5" s="20">
        <f>'Staffing Plan'!M10*$C5*3</f>
        <v>276000</v>
      </c>
      <c r="N5" s="20">
        <f>'Staffing Plan'!N10*$C5*3</f>
        <v>306000</v>
      </c>
      <c r="O5" s="20">
        <f>'Staffing Plan'!O10*$C5*3</f>
        <v>336000</v>
      </c>
      <c r="P5" s="20">
        <f>'Staffing Plan'!P10*$C5*3</f>
        <v>396000</v>
      </c>
      <c r="Q5" s="20">
        <f>'Staffing Plan'!Q10*$C5*3</f>
        <v>432000</v>
      </c>
      <c r="R5" s="20">
        <f>'Staffing Plan'!R10*$C5*3</f>
        <v>462000</v>
      </c>
      <c r="S5" s="20">
        <f>'Staffing Plan'!S10*$C5*3</f>
        <v>492000</v>
      </c>
      <c r="T5" s="20">
        <f>'Staffing Plan'!T10*$C5*3</f>
        <v>522000</v>
      </c>
    </row>
    <row r="6" spans="1:20" ht="15" customHeight="1">
      <c r="A6" s="12"/>
      <c r="B6" s="13" t="s">
        <v>57</v>
      </c>
      <c r="C6" s="13"/>
      <c r="D6" s="19" t="s">
        <v>45</v>
      </c>
      <c r="E6" s="21">
        <v>10000</v>
      </c>
      <c r="F6" s="21">
        <v>20000</v>
      </c>
      <c r="G6" s="21">
        <v>30000</v>
      </c>
      <c r="H6" s="21">
        <v>40000</v>
      </c>
      <c r="I6" s="21">
        <v>60000</v>
      </c>
      <c r="J6" s="21">
        <v>80000</v>
      </c>
      <c r="K6" s="21">
        <v>100000</v>
      </c>
      <c r="L6" s="21">
        <v>120000</v>
      </c>
      <c r="M6" s="21">
        <v>150000</v>
      </c>
      <c r="N6" s="21">
        <v>200000</v>
      </c>
      <c r="O6" s="21">
        <v>250000</v>
      </c>
      <c r="P6" s="21">
        <v>30000</v>
      </c>
      <c r="Q6" s="21">
        <v>400000</v>
      </c>
      <c r="R6" s="21">
        <v>500000</v>
      </c>
      <c r="S6" s="21">
        <v>600000</v>
      </c>
      <c r="T6" s="21">
        <v>700000</v>
      </c>
    </row>
    <row r="7" spans="2:20" s="12" customFormat="1" ht="15" customHeight="1">
      <c r="B7" s="2" t="s">
        <v>54</v>
      </c>
      <c r="C7" s="2"/>
      <c r="D7" s="22" t="s">
        <v>31</v>
      </c>
      <c r="E7" s="23">
        <f>SUM(E4:E6)</f>
        <v>169375</v>
      </c>
      <c r="F7" s="23">
        <f aca="true" t="shared" si="0" ref="F7:T7">SUM(F4:F6)</f>
        <v>312875</v>
      </c>
      <c r="G7" s="23">
        <f t="shared" si="0"/>
        <v>378000</v>
      </c>
      <c r="H7" s="23">
        <f t="shared" si="0"/>
        <v>466375</v>
      </c>
      <c r="I7" s="23">
        <f t="shared" si="0"/>
        <v>576037.5</v>
      </c>
      <c r="J7" s="23">
        <f t="shared" si="0"/>
        <v>792275</v>
      </c>
      <c r="K7" s="23">
        <f t="shared" si="0"/>
        <v>965162.5</v>
      </c>
      <c r="L7" s="23">
        <f t="shared" si="0"/>
        <v>1141800</v>
      </c>
      <c r="M7" s="23">
        <f t="shared" si="0"/>
        <v>1504125</v>
      </c>
      <c r="N7" s="23">
        <f t="shared" si="0"/>
        <v>1720437.5</v>
      </c>
      <c r="O7" s="23">
        <f t="shared" si="0"/>
        <v>1940500</v>
      </c>
      <c r="P7" s="23">
        <f t="shared" si="0"/>
        <v>2047125</v>
      </c>
      <c r="Q7" s="23">
        <f t="shared" si="0"/>
        <v>2622512.5</v>
      </c>
      <c r="R7" s="23">
        <f t="shared" si="0"/>
        <v>2906000</v>
      </c>
      <c r="S7" s="23">
        <f t="shared" si="0"/>
        <v>3193237.5000000005</v>
      </c>
      <c r="T7" s="23">
        <f t="shared" si="0"/>
        <v>3484225.0000000005</v>
      </c>
    </row>
    <row r="8" spans="1:20" ht="15" customHeight="1">
      <c r="A8" s="12"/>
      <c r="B8" s="13"/>
      <c r="C8" s="13"/>
      <c r="R8" s="15"/>
      <c r="S8" s="15"/>
      <c r="T8" s="15"/>
    </row>
    <row r="9" spans="1:20" ht="15" customHeight="1">
      <c r="A9" s="12" t="s">
        <v>10</v>
      </c>
      <c r="B9" s="13"/>
      <c r="C9" s="13"/>
      <c r="R9" s="15"/>
      <c r="S9" s="15"/>
      <c r="T9" s="15"/>
    </row>
    <row r="10" spans="1:20" ht="15" customHeight="1">
      <c r="A10" s="12"/>
      <c r="B10" s="13" t="s">
        <v>43</v>
      </c>
      <c r="C10" s="13"/>
      <c r="D10" s="17" t="s">
        <v>39</v>
      </c>
      <c r="E10" s="24">
        <f>'Staffing Plan'!AM17</f>
        <v>86250</v>
      </c>
      <c r="F10" s="24">
        <f>'Staffing Plan'!AN17</f>
        <v>86250</v>
      </c>
      <c r="G10" s="24">
        <f>'Staffing Plan'!AO17</f>
        <v>135125</v>
      </c>
      <c r="H10" s="24">
        <f>'Staffing Plan'!AP17</f>
        <v>158125</v>
      </c>
      <c r="I10" s="24">
        <f>'Staffing Plan'!AQ17</f>
        <v>210600</v>
      </c>
      <c r="J10" s="24">
        <f>'Staffing Plan'!AR17</f>
        <v>214200</v>
      </c>
      <c r="K10" s="24">
        <f>'Staffing Plan'!AS17</f>
        <v>270737.5</v>
      </c>
      <c r="L10" s="24">
        <f>'Staffing Plan'!AT17</f>
        <v>275212.5</v>
      </c>
      <c r="M10" s="24">
        <f>'Staffing Plan'!AU17</f>
        <v>332812.5</v>
      </c>
      <c r="N10" s="24">
        <f>'Staffing Plan'!AV17</f>
        <v>363537.5</v>
      </c>
      <c r="O10" s="24">
        <f>'Staffing Plan'!AW17</f>
        <v>393450</v>
      </c>
      <c r="P10" s="24">
        <f>'Staffing Plan'!AX17</f>
        <v>399550</v>
      </c>
      <c r="Q10" s="24">
        <f>'Staffing Plan'!AY17</f>
        <v>488775</v>
      </c>
      <c r="R10" s="24">
        <f>'Staffing Plan'!AZ17</f>
        <v>560250</v>
      </c>
      <c r="S10" s="24">
        <f>'Staffing Plan'!BA17</f>
        <v>686712.5</v>
      </c>
      <c r="T10" s="24">
        <f>'Staffing Plan'!BB17</f>
        <v>762762.5</v>
      </c>
    </row>
    <row r="11" spans="1:20" ht="15" customHeight="1">
      <c r="A11" s="12"/>
      <c r="B11" s="13" t="s">
        <v>58</v>
      </c>
      <c r="C11" s="13"/>
      <c r="D11" s="19" t="s">
        <v>45</v>
      </c>
      <c r="E11" s="20">
        <v>5000</v>
      </c>
      <c r="F11" s="20">
        <v>5000</v>
      </c>
      <c r="G11" s="20">
        <v>10000</v>
      </c>
      <c r="H11" s="20">
        <v>10000</v>
      </c>
      <c r="I11" s="20">
        <v>20000</v>
      </c>
      <c r="J11" s="20">
        <v>20000</v>
      </c>
      <c r="K11" s="20">
        <v>50000</v>
      </c>
      <c r="L11" s="20">
        <v>50000</v>
      </c>
      <c r="M11" s="20">
        <v>75000</v>
      </c>
      <c r="N11" s="20">
        <v>75000</v>
      </c>
      <c r="O11" s="20">
        <v>100000</v>
      </c>
      <c r="P11" s="20">
        <v>100000</v>
      </c>
      <c r="Q11" s="20">
        <v>125000</v>
      </c>
      <c r="R11" s="20">
        <v>125000</v>
      </c>
      <c r="S11" s="20">
        <v>150000</v>
      </c>
      <c r="T11" s="20">
        <v>1500</v>
      </c>
    </row>
    <row r="12" spans="1:20" ht="15" customHeight="1">
      <c r="A12" s="12"/>
      <c r="B12" s="13" t="s">
        <v>22</v>
      </c>
      <c r="C12" s="13"/>
      <c r="D12" s="19" t="s">
        <v>45</v>
      </c>
      <c r="E12" s="20">
        <v>0</v>
      </c>
      <c r="F12" s="20">
        <v>25000</v>
      </c>
      <c r="G12" s="20">
        <v>0</v>
      </c>
      <c r="H12" s="20">
        <v>50000</v>
      </c>
      <c r="I12" s="20">
        <v>0</v>
      </c>
      <c r="J12" s="20">
        <v>50000</v>
      </c>
      <c r="K12" s="20">
        <v>0</v>
      </c>
      <c r="L12" s="20">
        <v>100000</v>
      </c>
      <c r="M12" s="20">
        <v>0</v>
      </c>
      <c r="N12" s="20">
        <v>100000</v>
      </c>
      <c r="O12" s="20">
        <v>0</v>
      </c>
      <c r="P12" s="20">
        <v>200000</v>
      </c>
      <c r="Q12" s="20">
        <v>0</v>
      </c>
      <c r="R12" s="20">
        <v>150000</v>
      </c>
      <c r="S12" s="20">
        <v>0</v>
      </c>
      <c r="T12" s="20">
        <v>300000</v>
      </c>
    </row>
    <row r="13" spans="1:20" ht="15" customHeight="1">
      <c r="A13" s="12"/>
      <c r="B13" s="13" t="s">
        <v>57</v>
      </c>
      <c r="C13" s="13"/>
      <c r="D13" s="19" t="s">
        <v>45</v>
      </c>
      <c r="E13" s="21">
        <v>20000</v>
      </c>
      <c r="F13" s="21">
        <v>20000</v>
      </c>
      <c r="G13" s="21">
        <v>40000</v>
      </c>
      <c r="H13" s="21">
        <v>60000</v>
      </c>
      <c r="I13" s="21">
        <v>100000</v>
      </c>
      <c r="J13" s="21">
        <v>125000</v>
      </c>
      <c r="K13" s="21">
        <v>150000</v>
      </c>
      <c r="L13" s="21">
        <v>175000</v>
      </c>
      <c r="M13" s="21">
        <v>200000</v>
      </c>
      <c r="N13" s="21">
        <v>250000</v>
      </c>
      <c r="O13" s="21">
        <v>300000</v>
      </c>
      <c r="P13" s="21">
        <v>350000</v>
      </c>
      <c r="Q13" s="21">
        <v>400000</v>
      </c>
      <c r="R13" s="21">
        <v>450000</v>
      </c>
      <c r="S13" s="21">
        <v>500000</v>
      </c>
      <c r="T13" s="21">
        <v>600000</v>
      </c>
    </row>
    <row r="14" spans="2:20" s="12" customFormat="1" ht="15" customHeight="1">
      <c r="B14" s="2" t="s">
        <v>55</v>
      </c>
      <c r="C14" s="2"/>
      <c r="D14" s="22" t="s">
        <v>31</v>
      </c>
      <c r="E14" s="54">
        <f>SUM(E10:E13)</f>
        <v>111250</v>
      </c>
      <c r="F14" s="54">
        <f aca="true" t="shared" si="1" ref="F14:T14">SUM(F10:F13)</f>
        <v>136250</v>
      </c>
      <c r="G14" s="54">
        <f t="shared" si="1"/>
        <v>185125</v>
      </c>
      <c r="H14" s="54">
        <f t="shared" si="1"/>
        <v>278125</v>
      </c>
      <c r="I14" s="54">
        <f t="shared" si="1"/>
        <v>330600</v>
      </c>
      <c r="J14" s="54">
        <f t="shared" si="1"/>
        <v>409200</v>
      </c>
      <c r="K14" s="54">
        <f t="shared" si="1"/>
        <v>470737.5</v>
      </c>
      <c r="L14" s="54">
        <f t="shared" si="1"/>
        <v>600212.5</v>
      </c>
      <c r="M14" s="54">
        <f t="shared" si="1"/>
        <v>607812.5</v>
      </c>
      <c r="N14" s="54">
        <f t="shared" si="1"/>
        <v>788537.5</v>
      </c>
      <c r="O14" s="54">
        <f t="shared" si="1"/>
        <v>793450</v>
      </c>
      <c r="P14" s="54">
        <f t="shared" si="1"/>
        <v>1049550</v>
      </c>
      <c r="Q14" s="54">
        <f t="shared" si="1"/>
        <v>1013775</v>
      </c>
      <c r="R14" s="54">
        <f t="shared" si="1"/>
        <v>1285250</v>
      </c>
      <c r="S14" s="54">
        <f t="shared" si="1"/>
        <v>1336712.5</v>
      </c>
      <c r="T14" s="54">
        <f t="shared" si="1"/>
        <v>1664262.5</v>
      </c>
    </row>
    <row r="15" spans="1:20" ht="15" customHeight="1">
      <c r="A15" s="12"/>
      <c r="B15" s="13"/>
      <c r="C15" s="13"/>
      <c r="R15" s="15"/>
      <c r="S15" s="15"/>
      <c r="T15" s="15"/>
    </row>
    <row r="16" spans="1:20" ht="15" customHeight="1">
      <c r="A16" s="12" t="s">
        <v>14</v>
      </c>
      <c r="B16" s="13"/>
      <c r="C16" s="13"/>
      <c r="R16" s="15"/>
      <c r="S16" s="15"/>
      <c r="T16" s="15"/>
    </row>
    <row r="17" spans="1:20" ht="15" customHeight="1">
      <c r="A17" s="12"/>
      <c r="B17" s="13" t="s">
        <v>43</v>
      </c>
      <c r="C17" s="13"/>
      <c r="D17" s="17" t="s">
        <v>39</v>
      </c>
      <c r="E17" s="24">
        <f>'Staffing Plan'!AM24</f>
        <v>122187.5</v>
      </c>
      <c r="F17" s="24">
        <f>'Staffing Plan'!AN24</f>
        <v>179687.5</v>
      </c>
      <c r="G17" s="24">
        <f>'Staffing Plan'!AO24</f>
        <v>309062.5</v>
      </c>
      <c r="H17" s="24">
        <f>'Staffing Plan'!AP24</f>
        <v>366562.5</v>
      </c>
      <c r="I17" s="24">
        <f>'Staffing Plan'!AQ24</f>
        <v>504562.5</v>
      </c>
      <c r="J17" s="24">
        <f>'Staffing Plan'!AR24</f>
        <v>572687.5</v>
      </c>
      <c r="K17" s="24">
        <f>'Staffing Plan'!AS24</f>
        <v>657937.5</v>
      </c>
      <c r="L17" s="24">
        <f>'Staffing Plan'!AT24</f>
        <v>730312.5</v>
      </c>
      <c r="M17" s="24">
        <f>'Staffing Plan'!AU24</f>
        <v>882812.5</v>
      </c>
      <c r="N17" s="24">
        <f>'Staffing Plan'!AV24</f>
        <v>1023937.5</v>
      </c>
      <c r="O17" s="24">
        <f>'Staffing Plan'!AW24</f>
        <v>1185187.5</v>
      </c>
      <c r="P17" s="24">
        <f>'Staffing Plan'!AX24</f>
        <v>1334562.5</v>
      </c>
      <c r="Q17" s="24">
        <f>'Staffing Plan'!AY24</f>
        <v>1637562.5</v>
      </c>
      <c r="R17" s="24">
        <f>'Staffing Plan'!AZ24</f>
        <v>1797187.5000000002</v>
      </c>
      <c r="S17" s="24">
        <f>'Staffing Plan'!BA24</f>
        <v>1977937.5</v>
      </c>
      <c r="T17" s="24">
        <f>'Staffing Plan'!BB24</f>
        <v>2145812.5</v>
      </c>
    </row>
    <row r="18" spans="1:20" ht="15" customHeight="1">
      <c r="A18" s="12"/>
      <c r="B18" s="13" t="s">
        <v>78</v>
      </c>
      <c r="C18" s="52">
        <v>3000</v>
      </c>
      <c r="D18" s="25" t="s">
        <v>56</v>
      </c>
      <c r="E18" s="20">
        <f>'Staffing Plan'!E21*$C18*3</f>
        <v>9000</v>
      </c>
      <c r="F18" s="20">
        <f>'Staffing Plan'!F21*$C18*3</f>
        <v>18000</v>
      </c>
      <c r="G18" s="20">
        <f>'Staffing Plan'!G21*$C18*3</f>
        <v>36000</v>
      </c>
      <c r="H18" s="20">
        <f>'Staffing Plan'!H21*$C18*3</f>
        <v>45000</v>
      </c>
      <c r="I18" s="20">
        <f>'Staffing Plan'!I21*$C18*3</f>
        <v>63000</v>
      </c>
      <c r="J18" s="20">
        <f>'Staffing Plan'!J21*$C18*3</f>
        <v>72000</v>
      </c>
      <c r="K18" s="20">
        <f>'Staffing Plan'!K21*$C18*3</f>
        <v>81000</v>
      </c>
      <c r="L18" s="20">
        <f>'Staffing Plan'!L21*$C18*3</f>
        <v>90000</v>
      </c>
      <c r="M18" s="20">
        <f>'Staffing Plan'!M21*$C18*3</f>
        <v>108000</v>
      </c>
      <c r="N18" s="20">
        <f>'Staffing Plan'!N21*$C18*3</f>
        <v>126000</v>
      </c>
      <c r="O18" s="20">
        <f>'Staffing Plan'!O21*$C18*3</f>
        <v>144000</v>
      </c>
      <c r="P18" s="20">
        <f>'Staffing Plan'!P21*$C18*3</f>
        <v>162000</v>
      </c>
      <c r="Q18" s="20">
        <f>'Staffing Plan'!Q21*$C18*3</f>
        <v>198000</v>
      </c>
      <c r="R18" s="20">
        <f>'Staffing Plan'!R21*$C18*3</f>
        <v>216000</v>
      </c>
      <c r="S18" s="20">
        <f>'Staffing Plan'!S21*$C18*3</f>
        <v>234000</v>
      </c>
      <c r="T18" s="20">
        <f>'Staffing Plan'!T21*$C18*3</f>
        <v>252000</v>
      </c>
    </row>
    <row r="19" spans="1:20" s="8" customFormat="1" ht="15" customHeight="1">
      <c r="A19" s="1"/>
      <c r="B19" s="4" t="s">
        <v>91</v>
      </c>
      <c r="C19" s="53">
        <v>0.05</v>
      </c>
      <c r="D19" s="25" t="s">
        <v>56</v>
      </c>
      <c r="E19" s="26">
        <f>'Sales Plan'!E13*$C19</f>
        <v>0</v>
      </c>
      <c r="F19" s="26">
        <f>'Sales Plan'!F13*$C19</f>
        <v>7500</v>
      </c>
      <c r="G19" s="26">
        <f>'Sales Plan'!G13*$C19</f>
        <v>18750</v>
      </c>
      <c r="H19" s="26">
        <f>'Sales Plan'!H13*$C19</f>
        <v>37500</v>
      </c>
      <c r="I19" s="26">
        <f>'Sales Plan'!I13*$C19</f>
        <v>85000</v>
      </c>
      <c r="J19" s="26">
        <f>'Sales Plan'!J13*$C19</f>
        <v>127500</v>
      </c>
      <c r="K19" s="26">
        <f>'Sales Plan'!K13*$C19</f>
        <v>170000</v>
      </c>
      <c r="L19" s="26">
        <f>'Sales Plan'!L13*$C19</f>
        <v>212500</v>
      </c>
      <c r="M19" s="26">
        <f>'Sales Plan'!M13*$C19</f>
        <v>326250</v>
      </c>
      <c r="N19" s="26">
        <f>'Sales Plan'!N13*$C19</f>
        <v>443750</v>
      </c>
      <c r="O19" s="26">
        <f>'Sales Plan'!O13*$C19</f>
        <v>581250</v>
      </c>
      <c r="P19" s="26">
        <f>'Sales Plan'!P13*$C19</f>
        <v>718750</v>
      </c>
      <c r="Q19" s="26">
        <f>'Sales Plan'!Q13*$C19</f>
        <v>837500</v>
      </c>
      <c r="R19" s="26">
        <f>'Sales Plan'!R13*$C19</f>
        <v>881250</v>
      </c>
      <c r="S19" s="26">
        <f>'Sales Plan'!S13*$C19</f>
        <v>993750</v>
      </c>
      <c r="T19" s="26">
        <f>'Sales Plan'!T13*$C19</f>
        <v>1062500</v>
      </c>
    </row>
    <row r="20" spans="1:20" ht="15" customHeight="1">
      <c r="A20" s="12"/>
      <c r="B20" s="13" t="s">
        <v>57</v>
      </c>
      <c r="C20" s="13"/>
      <c r="D20" s="19" t="s">
        <v>45</v>
      </c>
      <c r="E20" s="21">
        <v>15000</v>
      </c>
      <c r="F20" s="21">
        <v>15000</v>
      </c>
      <c r="G20" s="21">
        <v>15000</v>
      </c>
      <c r="H20" s="21">
        <v>20000</v>
      </c>
      <c r="I20" s="21">
        <v>20000</v>
      </c>
      <c r="J20" s="21">
        <v>20000</v>
      </c>
      <c r="K20" s="21">
        <v>30000</v>
      </c>
      <c r="L20" s="21">
        <v>30000</v>
      </c>
      <c r="M20" s="21">
        <v>30000</v>
      </c>
      <c r="N20" s="21">
        <v>35000</v>
      </c>
      <c r="O20" s="21">
        <v>35000</v>
      </c>
      <c r="P20" s="21">
        <v>35000</v>
      </c>
      <c r="Q20" s="21">
        <v>40000</v>
      </c>
      <c r="R20" s="21">
        <v>40000</v>
      </c>
      <c r="S20" s="21">
        <v>40000</v>
      </c>
      <c r="T20" s="21">
        <v>40000</v>
      </c>
    </row>
    <row r="21" spans="2:20" s="12" customFormat="1" ht="15" customHeight="1">
      <c r="B21" s="2" t="s">
        <v>17</v>
      </c>
      <c r="C21" s="2"/>
      <c r="D21" s="22" t="s">
        <v>31</v>
      </c>
      <c r="E21" s="54">
        <f>SUM(E17:E20)</f>
        <v>146187.5</v>
      </c>
      <c r="F21" s="54">
        <f aca="true" t="shared" si="2" ref="F21:T21">SUM(F17:F20)</f>
        <v>220187.5</v>
      </c>
      <c r="G21" s="54">
        <f t="shared" si="2"/>
        <v>378812.5</v>
      </c>
      <c r="H21" s="54">
        <f t="shared" si="2"/>
        <v>469062.5</v>
      </c>
      <c r="I21" s="54">
        <f t="shared" si="2"/>
        <v>672562.5</v>
      </c>
      <c r="J21" s="54">
        <f t="shared" si="2"/>
        <v>792187.5</v>
      </c>
      <c r="K21" s="54">
        <f t="shared" si="2"/>
        <v>938937.5</v>
      </c>
      <c r="L21" s="54">
        <f t="shared" si="2"/>
        <v>1062812.5</v>
      </c>
      <c r="M21" s="54">
        <f t="shared" si="2"/>
        <v>1347062.5</v>
      </c>
      <c r="N21" s="54">
        <f t="shared" si="2"/>
        <v>1628687.5</v>
      </c>
      <c r="O21" s="54">
        <f t="shared" si="2"/>
        <v>1945437.5</v>
      </c>
      <c r="P21" s="54">
        <f t="shared" si="2"/>
        <v>2250312.5</v>
      </c>
      <c r="Q21" s="54">
        <f t="shared" si="2"/>
        <v>2713062.5</v>
      </c>
      <c r="R21" s="54">
        <f t="shared" si="2"/>
        <v>2934437.5</v>
      </c>
      <c r="S21" s="54">
        <f t="shared" si="2"/>
        <v>3245687.5</v>
      </c>
      <c r="T21" s="54">
        <f t="shared" si="2"/>
        <v>3500312.5</v>
      </c>
    </row>
    <row r="22" spans="1:20" ht="15" customHeight="1">
      <c r="A22" s="12"/>
      <c r="B22" s="13"/>
      <c r="C22" s="13"/>
      <c r="R22" s="15"/>
      <c r="S22" s="15"/>
      <c r="T22" s="15"/>
    </row>
    <row r="23" spans="1:20" ht="15" customHeight="1">
      <c r="A23" s="12" t="s">
        <v>18</v>
      </c>
      <c r="B23" s="13"/>
      <c r="C23" s="13"/>
      <c r="R23" s="15"/>
      <c r="S23" s="15"/>
      <c r="T23" s="15"/>
    </row>
    <row r="24" spans="1:20" ht="15" customHeight="1">
      <c r="A24" s="12"/>
      <c r="B24" s="13" t="s">
        <v>43</v>
      </c>
      <c r="C24" s="13"/>
      <c r="D24" s="17" t="s">
        <v>39</v>
      </c>
      <c r="E24" s="24">
        <f>'Staffing Plan'!AM32</f>
        <v>129375</v>
      </c>
      <c r="F24" s="24">
        <f>'Staffing Plan'!AN32</f>
        <v>143750</v>
      </c>
      <c r="G24" s="24">
        <f>'Staffing Plan'!AO32</f>
        <v>195500</v>
      </c>
      <c r="H24" s="24">
        <f>'Staffing Plan'!AP32</f>
        <v>195500</v>
      </c>
      <c r="I24" s="24">
        <f>'Staffing Plan'!AQ32</f>
        <v>251550</v>
      </c>
      <c r="J24" s="24">
        <f>'Staffing Plan'!AR32</f>
        <v>255850</v>
      </c>
      <c r="K24" s="24">
        <f>'Staffing Plan'!AS32</f>
        <v>299475</v>
      </c>
      <c r="L24" s="24">
        <f>'Staffing Plan'!AT32</f>
        <v>304425</v>
      </c>
      <c r="M24" s="24">
        <f>'Staffing Plan'!AU32</f>
        <v>396875</v>
      </c>
      <c r="N24" s="24">
        <f>'Staffing Plan'!AV32</f>
        <v>403225</v>
      </c>
      <c r="O24" s="24">
        <f>'Staffing Plan'!AW32</f>
        <v>499875</v>
      </c>
      <c r="P24" s="24">
        <f>'Staffing Plan'!AX32</f>
        <v>507625</v>
      </c>
      <c r="Q24" s="24">
        <f>'Staffing Plan'!AY32</f>
        <v>635075</v>
      </c>
      <c r="R24" s="24">
        <f>'Staffing Plan'!AZ32</f>
        <v>732375</v>
      </c>
      <c r="S24" s="24">
        <f>'Staffing Plan'!BA32</f>
        <v>866525</v>
      </c>
      <c r="T24" s="24">
        <f>'Staffing Plan'!BB32</f>
        <v>969525</v>
      </c>
    </row>
    <row r="25" spans="1:20" ht="15" customHeight="1">
      <c r="A25" s="12"/>
      <c r="B25" s="13" t="s">
        <v>84</v>
      </c>
      <c r="C25" s="52">
        <f>225*20/12</f>
        <v>375</v>
      </c>
      <c r="D25" s="19" t="s">
        <v>56</v>
      </c>
      <c r="E25" s="20">
        <f>'Staffing Plan'!E34*$C25*3</f>
        <v>19125</v>
      </c>
      <c r="F25" s="20">
        <f>'Staffing Plan'!F34*$C25*3</f>
        <v>28125</v>
      </c>
      <c r="G25" s="20">
        <f>'Staffing Plan'!G34*$C25*3</f>
        <v>41625</v>
      </c>
      <c r="H25" s="20">
        <f>'Staffing Plan'!H34*$C25*3</f>
        <v>48375</v>
      </c>
      <c r="I25" s="20">
        <f>'Staffing Plan'!I34*$C25*3</f>
        <v>63000</v>
      </c>
      <c r="J25" s="20">
        <f>'Staffing Plan'!J34*$C25*3</f>
        <v>73125</v>
      </c>
      <c r="K25" s="20">
        <f>'Staffing Plan'!K34*$C25*3</f>
        <v>86625</v>
      </c>
      <c r="L25" s="20">
        <f>'Staffing Plan'!L34*$C25*3</f>
        <v>94500</v>
      </c>
      <c r="M25" s="20">
        <f>'Staffing Plan'!M34*$C25*3</f>
        <v>120375</v>
      </c>
      <c r="N25" s="20">
        <f>'Staffing Plan'!N34*$C25*3</f>
        <v>131625</v>
      </c>
      <c r="O25" s="20">
        <f>'Staffing Plan'!O34*$C25*3</f>
        <v>149625</v>
      </c>
      <c r="P25" s="20">
        <f>'Staffing Plan'!P34*$C25*3</f>
        <v>165375</v>
      </c>
      <c r="Q25" s="20">
        <f>'Staffing Plan'!Q34*$C25*3</f>
        <v>192375</v>
      </c>
      <c r="R25" s="20">
        <f>'Staffing Plan'!R34*$C25*3</f>
        <v>209250</v>
      </c>
      <c r="S25" s="20">
        <f>'Staffing Plan'!S34*$C25*3</f>
        <v>231750</v>
      </c>
      <c r="T25" s="20">
        <f>'Staffing Plan'!T34*$C25*3</f>
        <v>248625</v>
      </c>
    </row>
    <row r="26" spans="1:20" ht="15" customHeight="1">
      <c r="A26" s="12"/>
      <c r="B26" s="13" t="s">
        <v>82</v>
      </c>
      <c r="C26" s="52">
        <v>200</v>
      </c>
      <c r="D26" s="19" t="s">
        <v>56</v>
      </c>
      <c r="E26" s="20">
        <f>'Staffing Plan'!E34*$C26*3</f>
        <v>10200</v>
      </c>
      <c r="F26" s="20">
        <f>'Staffing Plan'!F34*$C26*3</f>
        <v>15000</v>
      </c>
      <c r="G26" s="20">
        <f>'Staffing Plan'!G34*$C26*3</f>
        <v>22200</v>
      </c>
      <c r="H26" s="20">
        <f>'Staffing Plan'!H34*$C26*3</f>
        <v>25800</v>
      </c>
      <c r="I26" s="20">
        <f>'Staffing Plan'!I34*$C26*3</f>
        <v>33600</v>
      </c>
      <c r="J26" s="20">
        <f>'Staffing Plan'!J34*$C26*3</f>
        <v>39000</v>
      </c>
      <c r="K26" s="20">
        <f>'Staffing Plan'!K34*$C26*3</f>
        <v>46200</v>
      </c>
      <c r="L26" s="20">
        <f>'Staffing Plan'!L34*$C26*3</f>
        <v>50400</v>
      </c>
      <c r="M26" s="20">
        <f>'Staffing Plan'!M34*$C26*3</f>
        <v>64200</v>
      </c>
      <c r="N26" s="20">
        <f>'Staffing Plan'!N34*$C26*3</f>
        <v>70200</v>
      </c>
      <c r="O26" s="20">
        <f>'Staffing Plan'!O34*$C26*3</f>
        <v>79800</v>
      </c>
      <c r="P26" s="20">
        <f>'Staffing Plan'!P34*$C26*3</f>
        <v>88200</v>
      </c>
      <c r="Q26" s="20">
        <f>'Staffing Plan'!Q34*$C26*3</f>
        <v>102600</v>
      </c>
      <c r="R26" s="20">
        <f>'Staffing Plan'!R34*$C26*3</f>
        <v>111600</v>
      </c>
      <c r="S26" s="20">
        <f>'Staffing Plan'!S34*200</f>
        <v>41200</v>
      </c>
      <c r="T26" s="20">
        <f>'Staffing Plan'!T34*$C26*3</f>
        <v>132600</v>
      </c>
    </row>
    <row r="27" spans="1:20" ht="15" customHeight="1">
      <c r="A27" s="12"/>
      <c r="B27" s="13" t="s">
        <v>57</v>
      </c>
      <c r="C27" s="13"/>
      <c r="D27" s="19" t="s">
        <v>45</v>
      </c>
      <c r="E27" s="21">
        <v>15000</v>
      </c>
      <c r="F27" s="21">
        <v>20000</v>
      </c>
      <c r="G27" s="21">
        <v>25000</v>
      </c>
      <c r="H27" s="21">
        <v>30000</v>
      </c>
      <c r="I27" s="21">
        <v>40000</v>
      </c>
      <c r="J27" s="21">
        <v>50000</v>
      </c>
      <c r="K27" s="21">
        <v>60000</v>
      </c>
      <c r="L27" s="21">
        <v>70000</v>
      </c>
      <c r="M27" s="21">
        <v>80000</v>
      </c>
      <c r="N27" s="21">
        <v>100000</v>
      </c>
      <c r="O27" s="21">
        <v>120000</v>
      </c>
      <c r="P27" s="21">
        <v>140000</v>
      </c>
      <c r="Q27" s="21">
        <v>160000</v>
      </c>
      <c r="R27" s="21">
        <v>200000</v>
      </c>
      <c r="S27" s="21">
        <v>225000</v>
      </c>
      <c r="T27" s="21">
        <v>250000</v>
      </c>
    </row>
    <row r="28" spans="2:20" s="12" customFormat="1" ht="15" customHeight="1">
      <c r="B28" s="2" t="s">
        <v>20</v>
      </c>
      <c r="C28" s="2"/>
      <c r="D28" s="22" t="s">
        <v>31</v>
      </c>
      <c r="E28" s="54">
        <f>SUM(E24:E27)</f>
        <v>173700</v>
      </c>
      <c r="F28" s="54">
        <f aca="true" t="shared" si="3" ref="F28:T28">SUM(F24:F27)</f>
        <v>206875</v>
      </c>
      <c r="G28" s="54">
        <f t="shared" si="3"/>
        <v>284325</v>
      </c>
      <c r="H28" s="54">
        <f t="shared" si="3"/>
        <v>299675</v>
      </c>
      <c r="I28" s="54">
        <f t="shared" si="3"/>
        <v>388150</v>
      </c>
      <c r="J28" s="54">
        <f t="shared" si="3"/>
        <v>417975</v>
      </c>
      <c r="K28" s="54">
        <f t="shared" si="3"/>
        <v>492300</v>
      </c>
      <c r="L28" s="54">
        <f t="shared" si="3"/>
        <v>519325</v>
      </c>
      <c r="M28" s="54">
        <f t="shared" si="3"/>
        <v>661450</v>
      </c>
      <c r="N28" s="54">
        <f t="shared" si="3"/>
        <v>705050</v>
      </c>
      <c r="O28" s="54">
        <f t="shared" si="3"/>
        <v>849300</v>
      </c>
      <c r="P28" s="54">
        <f t="shared" si="3"/>
        <v>901200</v>
      </c>
      <c r="Q28" s="54">
        <f t="shared" si="3"/>
        <v>1090050</v>
      </c>
      <c r="R28" s="54">
        <f t="shared" si="3"/>
        <v>1253225</v>
      </c>
      <c r="S28" s="54">
        <f t="shared" si="3"/>
        <v>1364475</v>
      </c>
      <c r="T28" s="54">
        <f t="shared" si="3"/>
        <v>1600750</v>
      </c>
    </row>
    <row r="29" spans="1:20" ht="15" customHeight="1">
      <c r="A29" s="12"/>
      <c r="B29" s="13"/>
      <c r="C29" s="13"/>
      <c r="R29" s="15"/>
      <c r="S29" s="15"/>
      <c r="T29" s="15"/>
    </row>
    <row r="30" spans="1:20" ht="15" customHeight="1">
      <c r="A30" s="12" t="s">
        <v>53</v>
      </c>
      <c r="B30" s="13"/>
      <c r="C30" s="13"/>
      <c r="E30" s="27">
        <f>E7+E14+E21+E28</f>
        <v>600512.5</v>
      </c>
      <c r="F30" s="27">
        <f aca="true" t="shared" si="4" ref="F30:T30">F7+F14+F21+F28</f>
        <v>876187.5</v>
      </c>
      <c r="G30" s="27">
        <f t="shared" si="4"/>
        <v>1226262.5</v>
      </c>
      <c r="H30" s="27">
        <f t="shared" si="4"/>
        <v>1513237.5</v>
      </c>
      <c r="I30" s="27">
        <f t="shared" si="4"/>
        <v>1967350</v>
      </c>
      <c r="J30" s="27">
        <f t="shared" si="4"/>
        <v>2411637.5</v>
      </c>
      <c r="K30" s="27">
        <f t="shared" si="4"/>
        <v>2867137.5</v>
      </c>
      <c r="L30" s="27">
        <f t="shared" si="4"/>
        <v>3324150</v>
      </c>
      <c r="M30" s="27">
        <f t="shared" si="4"/>
        <v>4120450</v>
      </c>
      <c r="N30" s="27">
        <f t="shared" si="4"/>
        <v>4842712.5</v>
      </c>
      <c r="O30" s="27">
        <f t="shared" si="4"/>
        <v>5528687.5</v>
      </c>
      <c r="P30" s="27">
        <f t="shared" si="4"/>
        <v>6248187.5</v>
      </c>
      <c r="Q30" s="27">
        <f t="shared" si="4"/>
        <v>7439400</v>
      </c>
      <c r="R30" s="27">
        <f t="shared" si="4"/>
        <v>8378912.5</v>
      </c>
      <c r="S30" s="27">
        <f t="shared" si="4"/>
        <v>9140112.5</v>
      </c>
      <c r="T30" s="27">
        <f t="shared" si="4"/>
        <v>10249550</v>
      </c>
    </row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40625" defaultRowHeight="15" customHeight="1"/>
  <cols>
    <col min="1" max="1" width="1.7109375" style="1" customWidth="1"/>
    <col min="2" max="2" width="15.7109375" style="55" customWidth="1"/>
    <col min="3" max="3" width="18.00390625" style="11" bestFit="1" customWidth="1"/>
    <col min="4" max="4" width="11.28125" style="11" customWidth="1"/>
    <col min="5" max="5" width="10.00390625" style="8" bestFit="1" customWidth="1"/>
    <col min="6" max="8" width="10.7109375" style="8" bestFit="1" customWidth="1"/>
    <col min="9" max="16384" width="11.140625" style="8" customWidth="1"/>
  </cols>
  <sheetData>
    <row r="1" spans="1:20" s="2" customFormat="1" ht="15" customHeight="1">
      <c r="A1" s="1" t="s">
        <v>64</v>
      </c>
      <c r="B1" s="43"/>
      <c r="C1" s="3" t="s">
        <v>40</v>
      </c>
      <c r="D1" s="3"/>
      <c r="E1" s="2" t="s">
        <v>70</v>
      </c>
      <c r="F1" s="2" t="s">
        <v>71</v>
      </c>
      <c r="G1" s="2" t="s">
        <v>72</v>
      </c>
      <c r="H1" s="2" t="s">
        <v>73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70</v>
      </c>
      <c r="R1" s="2" t="s">
        <v>71</v>
      </c>
      <c r="S1" s="2" t="s">
        <v>72</v>
      </c>
      <c r="T1" s="2" t="s">
        <v>73</v>
      </c>
    </row>
    <row r="2" spans="2:20" s="2" customFormat="1" ht="15" customHeight="1">
      <c r="B2" s="43"/>
      <c r="E2" s="2" t="s">
        <v>27</v>
      </c>
      <c r="F2" s="2" t="s">
        <v>27</v>
      </c>
      <c r="G2" s="2" t="s">
        <v>27</v>
      </c>
      <c r="H2" s="2" t="s">
        <v>27</v>
      </c>
      <c r="I2" s="2" t="s">
        <v>34</v>
      </c>
      <c r="J2" s="2" t="s">
        <v>34</v>
      </c>
      <c r="K2" s="2" t="s">
        <v>34</v>
      </c>
      <c r="L2" s="2" t="s">
        <v>34</v>
      </c>
      <c r="M2" s="2" t="s">
        <v>35</v>
      </c>
      <c r="N2" s="2" t="s">
        <v>35</v>
      </c>
      <c r="O2" s="2" t="s">
        <v>35</v>
      </c>
      <c r="P2" s="2" t="s">
        <v>35</v>
      </c>
      <c r="Q2" s="2" t="s">
        <v>36</v>
      </c>
      <c r="R2" s="2" t="s">
        <v>36</v>
      </c>
      <c r="S2" s="2" t="s">
        <v>36</v>
      </c>
      <c r="T2" s="2" t="s">
        <v>36</v>
      </c>
    </row>
    <row r="3" spans="2:20" ht="15" customHeight="1">
      <c r="B3" s="55" t="s">
        <v>25</v>
      </c>
      <c r="C3" s="5" t="s">
        <v>62</v>
      </c>
      <c r="D3" s="5"/>
      <c r="E3" s="6">
        <v>0</v>
      </c>
      <c r="F3" s="7">
        <f>E11</f>
        <v>4281487.5</v>
      </c>
      <c r="G3" s="7">
        <f aca="true" t="shared" si="0" ref="G3:T3">F11</f>
        <v>3273300</v>
      </c>
      <c r="H3" s="7">
        <f t="shared" si="0"/>
        <v>1849037.5</v>
      </c>
      <c r="I3" s="7">
        <f t="shared" si="0"/>
        <v>311800</v>
      </c>
      <c r="J3" s="7">
        <f t="shared" si="0"/>
        <v>6692450</v>
      </c>
      <c r="K3" s="7">
        <f t="shared" si="0"/>
        <v>5134812.5</v>
      </c>
      <c r="L3" s="7">
        <f t="shared" si="0"/>
        <v>3829675</v>
      </c>
      <c r="M3" s="7">
        <f t="shared" si="0"/>
        <v>2707525</v>
      </c>
      <c r="N3" s="7">
        <f t="shared" si="0"/>
        <v>1295075</v>
      </c>
      <c r="O3" s="7">
        <f t="shared" si="0"/>
        <v>752362.5</v>
      </c>
      <c r="P3" s="7">
        <f t="shared" si="0"/>
        <v>1097175</v>
      </c>
      <c r="Q3" s="7">
        <f t="shared" si="0"/>
        <v>2617987.5</v>
      </c>
      <c r="R3" s="7">
        <f t="shared" si="0"/>
        <v>4795087.5</v>
      </c>
      <c r="S3" s="7">
        <f t="shared" si="0"/>
        <v>7756175</v>
      </c>
      <c r="T3" s="7">
        <f t="shared" si="0"/>
        <v>10661062.5</v>
      </c>
    </row>
    <row r="4" spans="3:20" ht="15" customHeight="1"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 customHeight="1">
      <c r="B5" s="55" t="s">
        <v>65</v>
      </c>
      <c r="C5" s="9" t="s">
        <v>88</v>
      </c>
      <c r="D5" s="9"/>
      <c r="E5" s="10">
        <v>0</v>
      </c>
      <c r="F5" s="10">
        <f>'P &amp; L by Qtr'!E11</f>
        <v>0</v>
      </c>
      <c r="G5" s="10">
        <f>'P &amp; L by Qtr'!F11</f>
        <v>100000</v>
      </c>
      <c r="H5" s="10">
        <f>'P &amp; L by Qtr'!G11</f>
        <v>250000</v>
      </c>
      <c r="I5" s="10">
        <f>'P &amp; L by Qtr'!H11</f>
        <v>500000</v>
      </c>
      <c r="J5" s="10">
        <f>'P &amp; L by Qtr'!I11</f>
        <v>1140000</v>
      </c>
      <c r="K5" s="10">
        <f>'P &amp; L by Qtr'!J11</f>
        <v>1710000</v>
      </c>
      <c r="L5" s="10">
        <f>'P &amp; L by Qtr'!K11</f>
        <v>2280000</v>
      </c>
      <c r="M5" s="10">
        <f>'P &amp; L by Qtr'!L11</f>
        <v>2850000</v>
      </c>
      <c r="N5" s="10">
        <f>'P &amp; L by Qtr'!M11</f>
        <v>4390000</v>
      </c>
      <c r="O5" s="10">
        <f>'P &amp; L by Qtr'!N11</f>
        <v>5987500</v>
      </c>
      <c r="P5" s="10">
        <f>'P &amp; L by Qtr'!O11</f>
        <v>7875000</v>
      </c>
      <c r="Q5" s="10">
        <f>'P &amp; L by Qtr'!P11</f>
        <v>9762500</v>
      </c>
      <c r="R5" s="10">
        <f>'P &amp; L by Qtr'!Q11</f>
        <v>11450000</v>
      </c>
      <c r="S5" s="10">
        <f>'P &amp; L by Qtr'!R11</f>
        <v>12175000</v>
      </c>
      <c r="T5" s="10">
        <f>'P &amp; L by Qtr'!S11</f>
        <v>13800000</v>
      </c>
    </row>
    <row r="6" spans="2:20" ht="15" customHeight="1">
      <c r="B6" s="55" t="s">
        <v>24</v>
      </c>
      <c r="C6" s="9" t="s">
        <v>88</v>
      </c>
      <c r="D6" s="9"/>
      <c r="E6" s="10">
        <f>-'P &amp; L by Qtr'!E18</f>
        <v>-600512.5</v>
      </c>
      <c r="F6" s="10">
        <f>-'P &amp; L by Qtr'!F18</f>
        <v>-876187.5</v>
      </c>
      <c r="G6" s="10">
        <f>-'P &amp; L by Qtr'!G18</f>
        <v>-1226262.5</v>
      </c>
      <c r="H6" s="10">
        <f>-'P &amp; L by Qtr'!H18</f>
        <v>-1513237.5</v>
      </c>
      <c r="I6" s="10">
        <f>-'P &amp; L by Qtr'!I18</f>
        <v>-1967350</v>
      </c>
      <c r="J6" s="10">
        <f>-'P &amp; L by Qtr'!J18</f>
        <v>-2411637.5</v>
      </c>
      <c r="K6" s="10">
        <f>-'P &amp; L by Qtr'!K18</f>
        <v>-2867137.5</v>
      </c>
      <c r="L6" s="10">
        <f>-'P &amp; L by Qtr'!L18</f>
        <v>-3324150</v>
      </c>
      <c r="M6" s="10">
        <f>-'P &amp; L by Qtr'!M18</f>
        <v>-4120450</v>
      </c>
      <c r="N6" s="10">
        <f>-'P &amp; L by Qtr'!N18</f>
        <v>-4842712.5</v>
      </c>
      <c r="O6" s="10">
        <f>-'P &amp; L by Qtr'!O18</f>
        <v>-5528687.5</v>
      </c>
      <c r="P6" s="10">
        <f>-'P &amp; L by Qtr'!P18</f>
        <v>-6248187.5</v>
      </c>
      <c r="Q6" s="10">
        <f>-'P &amp; L by Qtr'!Q18</f>
        <v>-7439400</v>
      </c>
      <c r="R6" s="10">
        <f>-'P &amp; L by Qtr'!R18</f>
        <v>-8378912.5</v>
      </c>
      <c r="S6" s="10">
        <f>-'P &amp; L by Qtr'!S18</f>
        <v>-9140112.5</v>
      </c>
      <c r="T6" s="10">
        <f>-'P &amp; L by Qtr'!T18</f>
        <v>-10249550</v>
      </c>
    </row>
    <row r="7" spans="2:20" ht="15" customHeight="1">
      <c r="B7" s="55" t="s">
        <v>60</v>
      </c>
      <c r="C7" s="5" t="s">
        <v>32</v>
      </c>
      <c r="D7" s="5"/>
      <c r="E7" s="6">
        <v>5000000</v>
      </c>
      <c r="F7" s="6">
        <v>0</v>
      </c>
      <c r="G7" s="6">
        <v>0</v>
      </c>
      <c r="H7" s="6">
        <v>0</v>
      </c>
      <c r="I7" s="6">
        <v>8000000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2:20" ht="15" customHeight="1">
      <c r="B8" s="55" t="s">
        <v>61</v>
      </c>
      <c r="C8" s="9" t="s">
        <v>89</v>
      </c>
      <c r="D8" s="5"/>
      <c r="E8" s="57">
        <f>-E18</f>
        <v>-118000</v>
      </c>
      <c r="F8" s="57">
        <f aca="true" t="shared" si="1" ref="F8:T8">-F18</f>
        <v>-132000</v>
      </c>
      <c r="G8" s="57">
        <f t="shared" si="1"/>
        <v>-298000</v>
      </c>
      <c r="H8" s="57">
        <f t="shared" si="1"/>
        <v>-274000</v>
      </c>
      <c r="I8" s="57">
        <f t="shared" si="1"/>
        <v>-152000</v>
      </c>
      <c r="J8" s="57">
        <f t="shared" si="1"/>
        <v>-286000</v>
      </c>
      <c r="K8" s="57">
        <f t="shared" si="1"/>
        <v>-148000</v>
      </c>
      <c r="L8" s="57">
        <f t="shared" si="1"/>
        <v>-78000</v>
      </c>
      <c r="M8" s="57">
        <f t="shared" si="1"/>
        <v>-142000</v>
      </c>
      <c r="N8" s="57">
        <f t="shared" si="1"/>
        <v>-90000</v>
      </c>
      <c r="O8" s="57">
        <f t="shared" si="1"/>
        <v>-114000</v>
      </c>
      <c r="P8" s="57">
        <f t="shared" si="1"/>
        <v>-106000</v>
      </c>
      <c r="Q8" s="57">
        <f t="shared" si="1"/>
        <v>-146000</v>
      </c>
      <c r="R8" s="57">
        <f t="shared" si="1"/>
        <v>-110000</v>
      </c>
      <c r="S8" s="57">
        <f t="shared" si="1"/>
        <v>-130000</v>
      </c>
      <c r="T8" s="57">
        <f t="shared" si="1"/>
        <v>-110000</v>
      </c>
    </row>
    <row r="9" spans="2:20" ht="15" customHeight="1">
      <c r="B9" s="55" t="s">
        <v>63</v>
      </c>
      <c r="C9" s="5"/>
      <c r="D9" s="5"/>
      <c r="E9" s="6">
        <f>SUM(E5:E8)</f>
        <v>4281487.5</v>
      </c>
      <c r="F9" s="6">
        <f>SUM(F5:F8)</f>
        <v>-1008187.5</v>
      </c>
      <c r="G9" s="6">
        <f aca="true" t="shared" si="2" ref="G9:T9">SUM(G5:G8)</f>
        <v>-1424262.5</v>
      </c>
      <c r="H9" s="6">
        <f t="shared" si="2"/>
        <v>-1537237.5</v>
      </c>
      <c r="I9" s="6">
        <f t="shared" si="2"/>
        <v>6380650</v>
      </c>
      <c r="J9" s="6">
        <f t="shared" si="2"/>
        <v>-1557637.5</v>
      </c>
      <c r="K9" s="6">
        <f t="shared" si="2"/>
        <v>-1305137.5</v>
      </c>
      <c r="L9" s="6">
        <f t="shared" si="2"/>
        <v>-1122150</v>
      </c>
      <c r="M9" s="6">
        <f t="shared" si="2"/>
        <v>-1412450</v>
      </c>
      <c r="N9" s="6">
        <f t="shared" si="2"/>
        <v>-542712.5</v>
      </c>
      <c r="O9" s="6">
        <f t="shared" si="2"/>
        <v>344812.5</v>
      </c>
      <c r="P9" s="6">
        <f t="shared" si="2"/>
        <v>1520812.5</v>
      </c>
      <c r="Q9" s="6">
        <f t="shared" si="2"/>
        <v>2177100</v>
      </c>
      <c r="R9" s="6">
        <f t="shared" si="2"/>
        <v>2961087.5</v>
      </c>
      <c r="S9" s="6">
        <f t="shared" si="2"/>
        <v>2904887.5</v>
      </c>
      <c r="T9" s="6">
        <f t="shared" si="2"/>
        <v>3440450</v>
      </c>
    </row>
    <row r="10" spans="3:20" ht="15" customHeight="1"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5" customHeight="1">
      <c r="B11" s="55" t="s">
        <v>26</v>
      </c>
      <c r="E11" s="7">
        <f>E3+E9</f>
        <v>4281487.5</v>
      </c>
      <c r="F11" s="7">
        <f>F3+F9</f>
        <v>3273300</v>
      </c>
      <c r="G11" s="7">
        <f aca="true" t="shared" si="3" ref="G11:T11">G3+G9</f>
        <v>1849037.5</v>
      </c>
      <c r="H11" s="7">
        <f t="shared" si="3"/>
        <v>311800</v>
      </c>
      <c r="I11" s="7">
        <f t="shared" si="3"/>
        <v>6692450</v>
      </c>
      <c r="J11" s="7">
        <f t="shared" si="3"/>
        <v>5134812.5</v>
      </c>
      <c r="K11" s="7">
        <f t="shared" si="3"/>
        <v>3829675</v>
      </c>
      <c r="L11" s="7">
        <f t="shared" si="3"/>
        <v>2707525</v>
      </c>
      <c r="M11" s="7">
        <f t="shared" si="3"/>
        <v>1295075</v>
      </c>
      <c r="N11" s="7">
        <f t="shared" si="3"/>
        <v>752362.5</v>
      </c>
      <c r="O11" s="7">
        <f t="shared" si="3"/>
        <v>1097175</v>
      </c>
      <c r="P11" s="7">
        <f t="shared" si="3"/>
        <v>2617987.5</v>
      </c>
      <c r="Q11" s="7">
        <f t="shared" si="3"/>
        <v>4795087.5</v>
      </c>
      <c r="R11" s="7">
        <f t="shared" si="3"/>
        <v>7756175</v>
      </c>
      <c r="S11" s="7">
        <f t="shared" si="3"/>
        <v>10661062.5</v>
      </c>
      <c r="T11" s="7">
        <f t="shared" si="3"/>
        <v>14101512.5</v>
      </c>
    </row>
    <row r="13" spans="1:20" s="2" customFormat="1" ht="15" customHeight="1">
      <c r="A13" s="1" t="s">
        <v>85</v>
      </c>
      <c r="B13" s="43"/>
      <c r="C13" s="3"/>
      <c r="D13" s="3"/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70</v>
      </c>
      <c r="J13" s="2" t="s">
        <v>71</v>
      </c>
      <c r="K13" s="2" t="s">
        <v>72</v>
      </c>
      <c r="L13" s="2" t="s">
        <v>73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70</v>
      </c>
      <c r="R13" s="2" t="s">
        <v>71</v>
      </c>
      <c r="S13" s="2" t="s">
        <v>72</v>
      </c>
      <c r="T13" s="2" t="s">
        <v>73</v>
      </c>
    </row>
    <row r="14" spans="2:20" s="2" customFormat="1" ht="15" customHeight="1">
      <c r="B14" s="43"/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  <c r="K14" s="2" t="s">
        <v>27</v>
      </c>
      <c r="L14" s="2" t="s">
        <v>27</v>
      </c>
      <c r="M14" s="2" t="s">
        <v>27</v>
      </c>
      <c r="N14" s="2" t="s">
        <v>27</v>
      </c>
      <c r="O14" s="2" t="s">
        <v>27</v>
      </c>
      <c r="P14" s="2" t="s">
        <v>27</v>
      </c>
      <c r="Q14" s="2" t="s">
        <v>34</v>
      </c>
      <c r="R14" s="2" t="s">
        <v>34</v>
      </c>
      <c r="S14" s="2" t="s">
        <v>34</v>
      </c>
      <c r="T14" s="2" t="s">
        <v>34</v>
      </c>
    </row>
    <row r="15" ht="6.75" customHeight="1"/>
    <row r="16" spans="2:20" ht="15" customHeight="1">
      <c r="B16" s="55" t="s">
        <v>86</v>
      </c>
      <c r="D16" s="5">
        <v>4000</v>
      </c>
      <c r="E16" s="6">
        <f>('Staffing Plan'!E34-'Staffing Plan'!D34)*$D16</f>
        <v>68000</v>
      </c>
      <c r="F16" s="6">
        <f>('Staffing Plan'!F34-'Staffing Plan'!E34)*$D16</f>
        <v>32000</v>
      </c>
      <c r="G16" s="6">
        <f>('Staffing Plan'!G34-'Staffing Plan'!F34)*$D16</f>
        <v>48000</v>
      </c>
      <c r="H16" s="6">
        <f>('Staffing Plan'!H34-'Staffing Plan'!G34)*$D16</f>
        <v>24000</v>
      </c>
      <c r="I16" s="6">
        <f>('Staffing Plan'!I34-'Staffing Plan'!H34)*$D16</f>
        <v>52000</v>
      </c>
      <c r="J16" s="6">
        <f>('Staffing Plan'!J34-'Staffing Plan'!I34)*$D16</f>
        <v>36000</v>
      </c>
      <c r="K16" s="6">
        <f>('Staffing Plan'!K34-'Staffing Plan'!J34)*$D16</f>
        <v>48000</v>
      </c>
      <c r="L16" s="6">
        <f>('Staffing Plan'!L34-'Staffing Plan'!K34)*$D16</f>
        <v>28000</v>
      </c>
      <c r="M16" s="6">
        <f>('Staffing Plan'!M34-'Staffing Plan'!L34)*$D16</f>
        <v>92000</v>
      </c>
      <c r="N16" s="6">
        <f>('Staffing Plan'!N34-'Staffing Plan'!M34)*$D16</f>
        <v>40000</v>
      </c>
      <c r="O16" s="6">
        <f>('Staffing Plan'!O34-'Staffing Plan'!N34)*$D16</f>
        <v>64000</v>
      </c>
      <c r="P16" s="6">
        <f>('Staffing Plan'!P34-'Staffing Plan'!O34)*$D16</f>
        <v>56000</v>
      </c>
      <c r="Q16" s="6">
        <f>('Staffing Plan'!Q34-'Staffing Plan'!P34)*$D16</f>
        <v>96000</v>
      </c>
      <c r="R16" s="6">
        <f>('Staffing Plan'!R34-'Staffing Plan'!Q34)*$D16</f>
        <v>60000</v>
      </c>
      <c r="S16" s="6">
        <f>('Staffing Plan'!S34-'Staffing Plan'!R34)*$D16</f>
        <v>80000</v>
      </c>
      <c r="T16" s="6">
        <f>('Staffing Plan'!T34-'Staffing Plan'!S34)*$D16</f>
        <v>60000</v>
      </c>
    </row>
    <row r="17" spans="2:20" ht="15" customHeight="1">
      <c r="B17" s="55" t="s">
        <v>87</v>
      </c>
      <c r="D17" s="5" t="s">
        <v>32</v>
      </c>
      <c r="E17" s="26">
        <v>50000</v>
      </c>
      <c r="F17" s="26">
        <v>100000</v>
      </c>
      <c r="G17" s="26">
        <v>250000</v>
      </c>
      <c r="H17" s="26">
        <v>250000</v>
      </c>
      <c r="I17" s="26">
        <v>100000</v>
      </c>
      <c r="J17" s="26">
        <v>250000</v>
      </c>
      <c r="K17" s="26">
        <v>100000</v>
      </c>
      <c r="L17" s="26">
        <v>50000</v>
      </c>
      <c r="M17" s="26">
        <v>50000</v>
      </c>
      <c r="N17" s="26">
        <v>50000</v>
      </c>
      <c r="O17" s="26">
        <v>50000</v>
      </c>
      <c r="P17" s="26">
        <v>50000</v>
      </c>
      <c r="Q17" s="26">
        <v>50000</v>
      </c>
      <c r="R17" s="26">
        <v>50000</v>
      </c>
      <c r="S17" s="26">
        <v>50000</v>
      </c>
      <c r="T17" s="26">
        <v>50000</v>
      </c>
    </row>
    <row r="18" spans="5:20" ht="15" customHeight="1">
      <c r="E18" s="56">
        <f>SUM(E16:E17)</f>
        <v>118000</v>
      </c>
      <c r="F18" s="56">
        <f aca="true" t="shared" si="4" ref="F18:T18">SUM(F16:F17)</f>
        <v>132000</v>
      </c>
      <c r="G18" s="56">
        <f t="shared" si="4"/>
        <v>298000</v>
      </c>
      <c r="H18" s="56">
        <f t="shared" si="4"/>
        <v>274000</v>
      </c>
      <c r="I18" s="56">
        <f t="shared" si="4"/>
        <v>152000</v>
      </c>
      <c r="J18" s="56">
        <f t="shared" si="4"/>
        <v>286000</v>
      </c>
      <c r="K18" s="56">
        <f t="shared" si="4"/>
        <v>148000</v>
      </c>
      <c r="L18" s="56">
        <f t="shared" si="4"/>
        <v>78000</v>
      </c>
      <c r="M18" s="56">
        <f t="shared" si="4"/>
        <v>142000</v>
      </c>
      <c r="N18" s="56">
        <f t="shared" si="4"/>
        <v>90000</v>
      </c>
      <c r="O18" s="56">
        <f t="shared" si="4"/>
        <v>114000</v>
      </c>
      <c r="P18" s="56">
        <f t="shared" si="4"/>
        <v>106000</v>
      </c>
      <c r="Q18" s="56">
        <f t="shared" si="4"/>
        <v>146000</v>
      </c>
      <c r="R18" s="56">
        <f t="shared" si="4"/>
        <v>110000</v>
      </c>
      <c r="S18" s="56">
        <f t="shared" si="4"/>
        <v>130000</v>
      </c>
      <c r="T18" s="56">
        <f t="shared" si="4"/>
        <v>110000</v>
      </c>
    </row>
    <row r="19" spans="5:20" ht="15" customHeight="1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15" customHeight="1">
      <c r="B20" s="55" t="s">
        <v>90</v>
      </c>
      <c r="E20" s="7">
        <f>E18</f>
        <v>118000</v>
      </c>
      <c r="F20" s="7">
        <f>F18+E20</f>
        <v>250000</v>
      </c>
      <c r="G20" s="7">
        <f aca="true" t="shared" si="5" ref="G20:T20">G18+F20</f>
        <v>548000</v>
      </c>
      <c r="H20" s="7">
        <f t="shared" si="5"/>
        <v>822000</v>
      </c>
      <c r="I20" s="7">
        <f t="shared" si="5"/>
        <v>974000</v>
      </c>
      <c r="J20" s="7">
        <f t="shared" si="5"/>
        <v>1260000</v>
      </c>
      <c r="K20" s="7">
        <f t="shared" si="5"/>
        <v>1408000</v>
      </c>
      <c r="L20" s="7">
        <f t="shared" si="5"/>
        <v>1486000</v>
      </c>
      <c r="M20" s="7">
        <f t="shared" si="5"/>
        <v>1628000</v>
      </c>
      <c r="N20" s="7">
        <f t="shared" si="5"/>
        <v>1718000</v>
      </c>
      <c r="O20" s="7">
        <f t="shared" si="5"/>
        <v>1832000</v>
      </c>
      <c r="P20" s="7">
        <f t="shared" si="5"/>
        <v>1938000</v>
      </c>
      <c r="Q20" s="7">
        <f t="shared" si="5"/>
        <v>2084000</v>
      </c>
      <c r="R20" s="7">
        <f t="shared" si="5"/>
        <v>2194000</v>
      </c>
      <c r="S20" s="7">
        <f t="shared" si="5"/>
        <v>2324000</v>
      </c>
      <c r="T20" s="7">
        <f t="shared" si="5"/>
        <v>2434000</v>
      </c>
    </row>
  </sheetData>
  <sheetProtection/>
  <printOptions gridLines="1" horizontalCentered="1"/>
  <pageMargins left="0.25" right="0.25" top="0.82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Tillett</dc:creator>
  <cp:keywords/>
  <dc:description/>
  <cp:lastModifiedBy>Phil</cp:lastModifiedBy>
  <cp:lastPrinted>2003-01-13T13:20:49Z</cp:lastPrinted>
  <dcterms:created xsi:type="dcterms:W3CDTF">1997-01-15T21:35:29Z</dcterms:created>
  <dcterms:modified xsi:type="dcterms:W3CDTF">2012-11-23T21:50:43Z</dcterms:modified>
  <cp:category/>
  <cp:version/>
  <cp:contentType/>
  <cp:contentStatus/>
</cp:coreProperties>
</file>